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150" windowWidth="12600" windowHeight="12120" activeTab="0"/>
  </bookViews>
  <sheets>
    <sheet name="BNB_LABOR_2013_1_Marktversion" sheetId="1" r:id="rId1"/>
    <sheet name="1.2.3 - Wassergebrauchskennwert" sheetId="2" r:id="rId2"/>
    <sheet name="1.2.3" sheetId="3" r:id="rId3"/>
    <sheet name="1.2.3 alt" sheetId="4" state="hidden" r:id="rId4"/>
    <sheet name="4.1.5" sheetId="5" r:id="rId5"/>
    <sheet name="4.1.6" sheetId="6" r:id="rId6"/>
    <sheet name="4.1.7" sheetId="7" r:id="rId7"/>
    <sheet name="Dropdown" sheetId="8" state="hidden" r:id="rId8"/>
  </sheets>
  <definedNames>
    <definedName name="_xlnm.Print_Area" localSheetId="2">'1.2.3'!$A$1:$F$20</definedName>
    <definedName name="_xlnm.Print_Area" localSheetId="1">'1.2.3 - Wassergebrauchskennwert'!$A$1:$D$76</definedName>
    <definedName name="_xlnm.Print_Area" localSheetId="3">'1.2.3 alt'!$A$1:$F$26</definedName>
    <definedName name="_xlnm.Print_Area" localSheetId="4">'4.1.5'!$A$1:$F$29</definedName>
    <definedName name="_xlnm.Print_Area" localSheetId="5">'4.1.6'!$A$1:$F$27</definedName>
    <definedName name="_xlnm.Print_Area" localSheetId="6">'4.1.7'!$A$1:$I$67</definedName>
    <definedName name="_xlnm.Print_Area" localSheetId="0">'BNB_LABOR_2013_1_Marktversion'!$A$1:$S$221</definedName>
    <definedName name="_xlnm.Print_Titles" localSheetId="6">'4.1.7'!$11:$11</definedName>
    <definedName name="_xlnm.Print_Titles" localSheetId="0">'BNB_LABOR_2013_1_Marktversion'!$5:$6</definedName>
  </definedNames>
  <calcPr fullCalcOnLoad="1"/>
</workbook>
</file>

<file path=xl/comments7.xml><?xml version="1.0" encoding="utf-8"?>
<comments xmlns="http://schemas.openxmlformats.org/spreadsheetml/2006/main">
  <authors>
    <author>Laura Eckel</author>
  </authors>
  <commentList>
    <comment ref="C31" authorId="0">
      <text>
        <r>
          <rPr>
            <sz val="11"/>
            <rFont val="Neue Demos"/>
            <family val="0"/>
          </rPr>
          <t>Summe Standardlabore, Reinräume und Tierräume muss 100% ergeben!</t>
        </r>
      </text>
    </comment>
  </commentList>
</comments>
</file>

<file path=xl/sharedStrings.xml><?xml version="1.0" encoding="utf-8"?>
<sst xmlns="http://schemas.openxmlformats.org/spreadsheetml/2006/main" count="827" uniqueCount="553">
  <si>
    <t xml:space="preserve">Bedeutungs-faktor </t>
  </si>
  <si>
    <t>Punktzahl (gewichtet)</t>
  </si>
  <si>
    <t>Erfüllungs-grad</t>
  </si>
  <si>
    <t>Punkte Hauptkriteriengruppe</t>
  </si>
  <si>
    <t>Maximum</t>
  </si>
  <si>
    <t>Ist</t>
  </si>
  <si>
    <t>Ökologische Qualität</t>
  </si>
  <si>
    <t>Treibhauspotenzial (GWP)</t>
  </si>
  <si>
    <t>Ozonbildungspotenzial (POCP)</t>
  </si>
  <si>
    <t>Versauerungspotenzial (AP)</t>
  </si>
  <si>
    <t>Überdüngungspotenzial (EP)</t>
  </si>
  <si>
    <t>Risiken für die lokale Umwelt</t>
  </si>
  <si>
    <t>Flächeninanspruchnahme</t>
  </si>
  <si>
    <t>Ökonomische Qualität</t>
  </si>
  <si>
    <t>Lebenszykluskosten</t>
  </si>
  <si>
    <t>Wertentwicklung</t>
  </si>
  <si>
    <t>Gesundheit, Behaglichkeit und Nutzerzufriedenheit</t>
  </si>
  <si>
    <t>Thermischer Komfort im Winter</t>
  </si>
  <si>
    <t>Thermischer Komfort im Sommer</t>
  </si>
  <si>
    <t>Akustischer Komfort</t>
  </si>
  <si>
    <t>Visueller Komfort</t>
  </si>
  <si>
    <t>Einflussnahme des Nutzers</t>
  </si>
  <si>
    <t>Funktionalität</t>
  </si>
  <si>
    <t>Barrierefreiheit</t>
  </si>
  <si>
    <t>Fahrradkomfort</t>
  </si>
  <si>
    <t xml:space="preserve">Kunst am Bau </t>
  </si>
  <si>
    <t>Technische Qualität</t>
  </si>
  <si>
    <t>Qualität der technischen Ausführung</t>
  </si>
  <si>
    <t xml:space="preserve">Schallschutz </t>
  </si>
  <si>
    <t>Prozessqualität</t>
  </si>
  <si>
    <t>Qualität der Planung</t>
  </si>
  <si>
    <t>Integrale Planung</t>
  </si>
  <si>
    <t>Qualität der Bauausführung</t>
  </si>
  <si>
    <t>Qualitätssicherung der Bauausführung</t>
  </si>
  <si>
    <t>Risiken am Mikrostandort</t>
  </si>
  <si>
    <t>Verkehrsanbindung</t>
  </si>
  <si>
    <t xml:space="preserve"> 1.1.1</t>
  </si>
  <si>
    <t xml:space="preserve"> 1.1.2</t>
  </si>
  <si>
    <t xml:space="preserve"> 1.1.3</t>
  </si>
  <si>
    <t xml:space="preserve"> 1.1.5</t>
  </si>
  <si>
    <t xml:space="preserve"> 1.1.4</t>
  </si>
  <si>
    <t xml:space="preserve"> 1.1.6</t>
  </si>
  <si>
    <t xml:space="preserve"> 1.1.7</t>
  </si>
  <si>
    <t>Nachhaltige Materialgewinnung / Holz</t>
  </si>
  <si>
    <t xml:space="preserve"> 1.2.1</t>
  </si>
  <si>
    <t xml:space="preserve"> 1.2.2</t>
  </si>
  <si>
    <t xml:space="preserve"> 1.2.3</t>
  </si>
  <si>
    <t xml:space="preserve"> 1.2.4</t>
  </si>
  <si>
    <t>Gebäudebezogene Kosten im Lebenszyklus</t>
  </si>
  <si>
    <t xml:space="preserve"> 2.1.1</t>
  </si>
  <si>
    <t xml:space="preserve"> 2.2.1</t>
  </si>
  <si>
    <t xml:space="preserve"> 3.1.1</t>
  </si>
  <si>
    <t xml:space="preserve"> 3.1.2</t>
  </si>
  <si>
    <t xml:space="preserve"> 3.1.3</t>
  </si>
  <si>
    <t xml:space="preserve"> 3.1.4</t>
  </si>
  <si>
    <t xml:space="preserve"> 3.1.5</t>
  </si>
  <si>
    <t xml:space="preserve"> 3.1.6</t>
  </si>
  <si>
    <t xml:space="preserve"> 3.1.7</t>
  </si>
  <si>
    <t xml:space="preserve"> 3.1.8</t>
  </si>
  <si>
    <t>Aufenthaltsmerkmale im Außenraum</t>
  </si>
  <si>
    <t>Zugänglichkeit</t>
  </si>
  <si>
    <t>Sicherung der Gestaltungsqualität</t>
  </si>
  <si>
    <t xml:space="preserve">Wärme- und Tauwasserschutz </t>
  </si>
  <si>
    <t>Ausschreibung und Vergabe</t>
  </si>
  <si>
    <t>Systematische Inbetriebnahme</t>
  </si>
  <si>
    <t>Projektvorbereitung</t>
  </si>
  <si>
    <t>Quartiersmerkmale</t>
  </si>
  <si>
    <t>Nähe zu nutzungsrelevanten Einrichtungen</t>
  </si>
  <si>
    <t>Anliegende Medien / Erschließung</t>
  </si>
  <si>
    <t>Standortmerkmale</t>
  </si>
  <si>
    <t xml:space="preserve"> 3.3.1</t>
  </si>
  <si>
    <t xml:space="preserve"> 3.3.2</t>
  </si>
  <si>
    <t xml:space="preserve"> 4.1.1</t>
  </si>
  <si>
    <t xml:space="preserve"> 4.1.2</t>
  </si>
  <si>
    <t xml:space="preserve"> 4.1.3</t>
  </si>
  <si>
    <t xml:space="preserve"> 5.1.1</t>
  </si>
  <si>
    <t xml:space="preserve"> 5.1.2</t>
  </si>
  <si>
    <t xml:space="preserve"> 5.1.3</t>
  </si>
  <si>
    <t xml:space="preserve"> 5.1.4</t>
  </si>
  <si>
    <t xml:space="preserve"> 5.1.5</t>
  </si>
  <si>
    <t xml:space="preserve"> 5.2.1</t>
  </si>
  <si>
    <t xml:space="preserve"> 5.2.2</t>
  </si>
  <si>
    <t xml:space="preserve"> 5.2.3</t>
  </si>
  <si>
    <t xml:space="preserve"> 6.1.1</t>
  </si>
  <si>
    <t xml:space="preserve"> 6.1.2</t>
  </si>
  <si>
    <t xml:space="preserve"> 6.1.3</t>
  </si>
  <si>
    <t xml:space="preserve"> 6.1.4</t>
  </si>
  <si>
    <t xml:space="preserve"> 6.1.5</t>
  </si>
  <si>
    <t xml:space="preserve"> 6.1.6</t>
  </si>
  <si>
    <t>Ressourceninanspruchnahme</t>
  </si>
  <si>
    <t>Zielwert</t>
  </si>
  <si>
    <t>Anteil erneuerbarer Primärenergie</t>
  </si>
  <si>
    <t>Gesamtenergiebedarf</t>
  </si>
  <si>
    <t>Soziokulturelle und funktionale Qualität</t>
  </si>
  <si>
    <t xml:space="preserve"> 3.2.1</t>
  </si>
  <si>
    <t>Operative Temperatur</t>
  </si>
  <si>
    <t>Zugluft</t>
  </si>
  <si>
    <t>Relative Luftfeuchte</t>
  </si>
  <si>
    <t>Stahlungstemperaturasymmetrie und Fußbodentemperatur</t>
  </si>
  <si>
    <t>Flüchtige organische Stoffe (VOC) und Formaldehyd</t>
  </si>
  <si>
    <t>Personenbezogene Lüftungsrate</t>
  </si>
  <si>
    <t>Einzel- und Mehrpersonenbüros bis 40 m²</t>
  </si>
  <si>
    <t>Mehrpersonenbüros</t>
  </si>
  <si>
    <t>Besprechungsräume</t>
  </si>
  <si>
    <t>Kantinen über 50 m²</t>
  </si>
  <si>
    <t>Blendfreiheit Tageslicht</t>
  </si>
  <si>
    <t>Lichtverteilung</t>
  </si>
  <si>
    <t>Farbwiedergabe</t>
  </si>
  <si>
    <t>Lüftung</t>
  </si>
  <si>
    <t>Sonnenschutz</t>
  </si>
  <si>
    <t>Blendschutz</t>
  </si>
  <si>
    <t>Temperaturen während der Heizperiode</t>
  </si>
  <si>
    <t>Temperaturen außerhalb der Heizperiode</t>
  </si>
  <si>
    <t>Bedienfreundlichkeit</t>
  </si>
  <si>
    <t>Subjektives Sicherheitsempfinden und Schutz vor Übergriffen</t>
  </si>
  <si>
    <t>Reduktion des Schadensausmaßes im Fall von Schadensereignissen</t>
  </si>
  <si>
    <t>Grundsätzliche Zugänglichkeit des Gebäudes</t>
  </si>
  <si>
    <t>Öffnung der Außenanlagen für die Öffentlichkeit</t>
  </si>
  <si>
    <t>Öffnung gebäudeinterner Einrichtungen für die Öffentlichkeit</t>
  </si>
  <si>
    <t>Anzahl der Fahrradstellplätze</t>
  </si>
  <si>
    <t>Durchführung von Planungswettbewerben</t>
  </si>
  <si>
    <t>Wettbewerbsverfahren</t>
  </si>
  <si>
    <t>Ausführung des Entwurfs eines der Preisträger</t>
  </si>
  <si>
    <t>Beauftragung des Planungsteams</t>
  </si>
  <si>
    <t>Bereitstellung von Mitteln im Rahmen der Bauaufgabe</t>
  </si>
  <si>
    <t>Umsetzung des BMVBS-Leitfadens Kunst am Bau</t>
  </si>
  <si>
    <t>Öffentlichkeitsarbeit, Rezeption  der Kunst am Bau</t>
  </si>
  <si>
    <t>Luftschallschutz gegen Außenlärm</t>
  </si>
  <si>
    <t>Luftschallschutz gegenüber fremden Arbeitsräumen und eigenen Arbeitsbereichen</t>
  </si>
  <si>
    <t>Trittschallschutz gegenüber fremden Arbeitsräumen und eigenen Arbeitsbereichen</t>
  </si>
  <si>
    <t>Mittlere Wärmeduchgangskoeffizienten</t>
  </si>
  <si>
    <t>Wärmebrückenzuschlag</t>
  </si>
  <si>
    <t>Klassen der Luftdurchlässigkeit (Fugendurchlässigkeit)</t>
  </si>
  <si>
    <t>Tauwasserbildung</t>
  </si>
  <si>
    <t>Luftwechsel</t>
  </si>
  <si>
    <t>Tragkonstruktion</t>
  </si>
  <si>
    <t>Bedarfsplanung oder vergleichbare Planung</t>
  </si>
  <si>
    <t>Zielvereinbarung</t>
  </si>
  <si>
    <t>Ârchitektenwettbewerb</t>
  </si>
  <si>
    <t>Öffentlichkeitsbeteiligung</t>
  </si>
  <si>
    <t>Integraler Planungsprozess</t>
  </si>
  <si>
    <t>Qualifikation des Planungsteams</t>
  </si>
  <si>
    <t>Integrales Planungsteam</t>
  </si>
  <si>
    <t>Erstellung von Wartungs-, Inspektions-, Betriebs-, und Pflegeanleitungen</t>
  </si>
  <si>
    <t>Erstellung eines Nutzerhandbuches</t>
  </si>
  <si>
    <t>Anpassung der Pläne und Berechnungen an das realisierte Gebäude</t>
  </si>
  <si>
    <t>Abfallarme Baustelle</t>
  </si>
  <si>
    <t>Lärmarme Baustelle</t>
  </si>
  <si>
    <t>Staubarme Baustelle</t>
  </si>
  <si>
    <t>Bodenschutz auf der Baustelle</t>
  </si>
  <si>
    <t>Blendfreiheit  Kunstlicht</t>
  </si>
  <si>
    <t>Schallschutz gegenüber haustechnischen Anlagen</t>
  </si>
  <si>
    <t>--</t>
  </si>
  <si>
    <t>Wirkungen auf die globale Umwelt</t>
  </si>
  <si>
    <t>Nachhaltigkeitskriterien</t>
  </si>
  <si>
    <t>Gewichtung Hauptkriterien-Gruppen Gesamtbewertung</t>
  </si>
  <si>
    <t>Gewichtung Einzelkriterien Gesamtbewertung</t>
  </si>
  <si>
    <t>Ozonschichtabbaupotenzial (ODP)</t>
  </si>
  <si>
    <t>Trinkwasserbedarf und Abwasseraufkommen</t>
  </si>
  <si>
    <t>Innenraumhygiene</t>
  </si>
  <si>
    <t>Reinigung und Instandhaltung</t>
  </si>
  <si>
    <t>Baustelle / Bauprozess</t>
  </si>
  <si>
    <t>Verhältnisse am Mikrostandort</t>
  </si>
  <si>
    <t>Rückbau, Trennung und Verwertung</t>
  </si>
  <si>
    <t>Gestalterische und städtebauliche Qualität</t>
  </si>
  <si>
    <t>Komplexität und Optimierung der Planung</t>
  </si>
  <si>
    <t>Nachweis der Sichtverbindung außen</t>
  </si>
  <si>
    <t>Steuerung von Kunstlicht</t>
  </si>
  <si>
    <t>Steuerung von Tageslicht</t>
  </si>
  <si>
    <t>Anzahl der Sitzmöglichkeiten im Außenbereich</t>
  </si>
  <si>
    <t>Austattungsmerkmale</t>
  </si>
  <si>
    <t>Mindestanforderung</t>
  </si>
  <si>
    <t>Sonneneintragskennwert</t>
  </si>
  <si>
    <t>Zugänglichkeit der Außenglasflächen</t>
  </si>
  <si>
    <t>Außenbauteile</t>
  </si>
  <si>
    <t>Bodenbelag</t>
  </si>
  <si>
    <t>Schmutzfangzone</t>
  </si>
  <si>
    <t>Fußbodenleisten</t>
  </si>
  <si>
    <t>Hindernisfreie Grundrissgestaltung</t>
  </si>
  <si>
    <t>Einbauten</t>
  </si>
  <si>
    <t xml:space="preserve">Zugänglichkeit der Innenglasflächen </t>
  </si>
  <si>
    <t>SiGe-Plan</t>
  </si>
  <si>
    <t>Energiekonzept</t>
  </si>
  <si>
    <t>Messkonzept</t>
  </si>
  <si>
    <t>Wasserkonzept</t>
  </si>
  <si>
    <t>Abfallkonzept</t>
  </si>
  <si>
    <t>Tages- / Kunstlichtoptimierung</t>
  </si>
  <si>
    <t>Konzept zur Sicherung der Reinigungs- und Instandhaltungsfreundlichkeit</t>
  </si>
  <si>
    <t>Konzept zur Unterstützung der Umbaubarkeit, Rückbaubarkeit und Recyclingfreundlichkeit</t>
  </si>
  <si>
    <t>Prüfung der Planungsunterlagen durch unabhängige Dritte</t>
  </si>
  <si>
    <t>Durchführung von Variantenvergleichen</t>
  </si>
  <si>
    <t>Erstellung einer Gebäudeakte / Objektdokumentation</t>
  </si>
  <si>
    <t>Dokumentation der verwendeten Materialien, Hilfsstoffe und Sicherheitsdatenblätter</t>
  </si>
  <si>
    <t>Messungen zur Qualitätskontrolle</t>
  </si>
  <si>
    <t>Risiken aus Wetter und Natur: Erdbeben</t>
  </si>
  <si>
    <t>Risiken aus Wetter und Natur: Lawinen</t>
  </si>
  <si>
    <t>Risiken aus Wetter und Natur: Sturm</t>
  </si>
  <si>
    <t>Risiken aus Wetter und Natur: Hochwasser</t>
  </si>
  <si>
    <t>Risiken aus Man-Made-Hazards und Terror</t>
  </si>
  <si>
    <t>Außenluftqualität</t>
  </si>
  <si>
    <t>Außenlärm</t>
  </si>
  <si>
    <t>Boden und Baugrund</t>
  </si>
  <si>
    <t>Elektromagnetische Felder</t>
  </si>
  <si>
    <t>Belastungen aus Radon</t>
  </si>
  <si>
    <t>Stadt- und Landschaftsbild / Sichtbeziehungen</t>
  </si>
  <si>
    <t>Image, Attraktivität</t>
  </si>
  <si>
    <t>Synergiepotenziale</t>
  </si>
  <si>
    <t>Kriminalität</t>
  </si>
  <si>
    <t>Pflege und Erhaltungszustand</t>
  </si>
  <si>
    <t>Erreichbarkeit des nächstgelegenen Haupt- / Fernbahnhofs</t>
  </si>
  <si>
    <t>Erreichbarkeit der nächstgelegenen  ÖPNV-Haltestelle</t>
  </si>
  <si>
    <t>Radwege</t>
  </si>
  <si>
    <t>Gastronomie</t>
  </si>
  <si>
    <t>Nahversorgung</t>
  </si>
  <si>
    <t>Parkanlagen und Freiräume</t>
  </si>
  <si>
    <t>Bildung</t>
  </si>
  <si>
    <t>Öffentliche Verwaltung</t>
  </si>
  <si>
    <t>Medizinische Versorgung</t>
  </si>
  <si>
    <t>Sportstätten</t>
  </si>
  <si>
    <t>Freizeit</t>
  </si>
  <si>
    <t>Dienstleister</t>
  </si>
  <si>
    <t>Leitungsgebundene Energie</t>
  </si>
  <si>
    <t>Solarenergie</t>
  </si>
  <si>
    <t>Breitband-Anschluss</t>
  </si>
  <si>
    <t>Regenwasserversickerung</t>
  </si>
  <si>
    <t>Punktzahl 
(Bewertung)</t>
  </si>
  <si>
    <t>Auszeichnung mit einem Architekturpreis</t>
  </si>
  <si>
    <t>Unabhängiges Expertengremium</t>
  </si>
  <si>
    <t>Sonderfall Mindestanforderung</t>
  </si>
  <si>
    <t>Punktzahl 
(Prüfer)</t>
  </si>
  <si>
    <t>Kommentar 
(Prüfer)</t>
  </si>
  <si>
    <t>geprüft</t>
  </si>
  <si>
    <t>Erfüllungs-grad 
gesamt</t>
  </si>
  <si>
    <t>Tageslichtquotient (Gesamtgebäude)</t>
  </si>
  <si>
    <t>Tageslichtversorgungsfaktor (Arbeitsplätze)</t>
  </si>
  <si>
    <t xml:space="preserve">Sicherheit </t>
  </si>
  <si>
    <t>Ergänzung räumlich trennender Elemente</t>
  </si>
  <si>
    <t>Positionierung der Räume</t>
  </si>
  <si>
    <t>Wasserver- und Entsorgung</t>
  </si>
  <si>
    <t>Anpassbarkeit der Laboreinrichtung</t>
  </si>
  <si>
    <t>Flexibilität der Technischen Gebäudeausrüstung</t>
  </si>
  <si>
    <t>4.1.4</t>
  </si>
  <si>
    <t xml:space="preserve"> 4.1.6</t>
  </si>
  <si>
    <t xml:space="preserve"> 4.1.7</t>
  </si>
  <si>
    <t>Wartung und Bedienung der Technischen Gebäudeausrüstung</t>
  </si>
  <si>
    <t>Systemqualität der Technischen Gebäudeausrüstung</t>
  </si>
  <si>
    <t>Nutzerweinweisung</t>
  </si>
  <si>
    <t>Sicherheitskonzept</t>
  </si>
  <si>
    <t>Lüftungskonzept</t>
  </si>
  <si>
    <t>Grundlagen</t>
  </si>
  <si>
    <t>0.1.0</t>
  </si>
  <si>
    <t>Betriebskonzept</t>
  </si>
  <si>
    <t>vorhanden</t>
  </si>
  <si>
    <t>Lichte Raumhöhe</t>
  </si>
  <si>
    <t xml:space="preserve"> 2.2.2</t>
  </si>
  <si>
    <t>nicht vorh.</t>
  </si>
  <si>
    <t>4.1.5</t>
  </si>
  <si>
    <t>Bewertungstool 1.2.3 Trinkwasserbedarf und Abwasseraufkommen</t>
  </si>
  <si>
    <t>BNB Laborgebäude</t>
  </si>
  <si>
    <t>Stand Tool: 17.07.2012</t>
  </si>
  <si>
    <t>Legende</t>
  </si>
  <si>
    <t>gelbe Felder bitte ausfüllen</t>
  </si>
  <si>
    <t>erreichte Gesamtpunktzahl</t>
  </si>
  <si>
    <t>Nr.</t>
  </si>
  <si>
    <t>Unterkriterium</t>
  </si>
  <si>
    <t>Relevanz für die Bewertung</t>
  </si>
  <si>
    <t>Erreichte Punktzahl</t>
  </si>
  <si>
    <t>Max. Punktzahl</t>
  </si>
  <si>
    <t>Punktzahl (Bewertung)</t>
  </si>
  <si>
    <t>(1) und (2)</t>
  </si>
  <si>
    <t>Hygiene und Reinigung sowie Regenwasser</t>
  </si>
  <si>
    <t>relevant</t>
  </si>
  <si>
    <t>(3)</t>
  </si>
  <si>
    <t>Wasseraufbereitung Laborküchen</t>
  </si>
  <si>
    <t>(4)</t>
  </si>
  <si>
    <t>Wasserspararmaturen an Laborspülen</t>
  </si>
  <si>
    <t>(5)</t>
  </si>
  <si>
    <t>Wasserverbrauch Laborspülmaschinen</t>
  </si>
  <si>
    <t>(6) a</t>
  </si>
  <si>
    <t>Trinkwassereinsatz für Laborkühlzwecke</t>
  </si>
  <si>
    <t>(6) b</t>
  </si>
  <si>
    <t>Trinkwassereinsatz an Wasserstrahlpumpen</t>
  </si>
  <si>
    <t>(6) c</t>
  </si>
  <si>
    <t>Trinkwassereinsatz an Wasserringpumpen (Autoklaventechnik)</t>
  </si>
  <si>
    <t>(6) d</t>
  </si>
  <si>
    <t>Trinkwassereinsatz zur Mantelkühlung VE-Wasser (Autoklaventechnik)</t>
  </si>
  <si>
    <t>(7)</t>
  </si>
  <si>
    <t>Wasseraufbereitung Prozesswasser</t>
  </si>
  <si>
    <t>(8)</t>
  </si>
  <si>
    <t>Trinkwassereinsatz zur Verdunstungskühlung</t>
  </si>
  <si>
    <t>(9)</t>
  </si>
  <si>
    <t>Variantenvergleich Befeuchtung</t>
  </si>
  <si>
    <t>(12)</t>
  </si>
  <si>
    <t>Nachweis Erfordernis Variantenvergleich Laborabwasser</t>
  </si>
  <si>
    <t>(13)</t>
  </si>
  <si>
    <t>Ableitung von Abwasser ins Regenwasser</t>
  </si>
  <si>
    <t>(14)</t>
  </si>
  <si>
    <t>Wasserzähler</t>
  </si>
  <si>
    <t>nicht relevant</t>
  </si>
  <si>
    <t>Projekt</t>
  </si>
  <si>
    <t>Gebäudedaten</t>
  </si>
  <si>
    <t>NGF</t>
  </si>
  <si>
    <t>Jährliche Niederschlagsmenge am Standort</t>
  </si>
  <si>
    <t xml:space="preserve"> </t>
  </si>
  <si>
    <t>Anzahl Mitarbeiter</t>
  </si>
  <si>
    <t>Sanitärobjekte</t>
  </si>
  <si>
    <r>
      <t>f</t>
    </r>
    <r>
      <rPr>
        <b/>
        <vertAlign val="subscript"/>
        <sz val="10"/>
        <rFont val="Calibri"/>
        <family val="2"/>
      </rPr>
      <t>I</t>
    </r>
  </si>
  <si>
    <r>
      <t>as</t>
    </r>
    <r>
      <rPr>
        <b/>
        <vertAlign val="subscript"/>
        <sz val="10"/>
        <rFont val="Calibri"/>
        <family val="2"/>
      </rPr>
      <t>I</t>
    </r>
  </si>
  <si>
    <t>Waschtischarmatur</t>
  </si>
  <si>
    <t>45 sec/d</t>
  </si>
  <si>
    <t>WC-Spartaste</t>
  </si>
  <si>
    <t>1 Spülung/d</t>
  </si>
  <si>
    <t>WC</t>
  </si>
  <si>
    <t>Urinal</t>
  </si>
  <si>
    <t>Armatur Dusche*</t>
  </si>
  <si>
    <t>30 sec/d</t>
  </si>
  <si>
    <t>Armatur Teeküche</t>
  </si>
  <si>
    <t>20 sec/d</t>
  </si>
  <si>
    <t xml:space="preserve">  </t>
  </si>
  <si>
    <t xml:space="preserve">Summe rechn. Wasserbedarf je Mitarbeiter pro Tag </t>
  </si>
  <si>
    <t>Rechn. Wasserbedarf aller Mitarbeiter pro Jahr [m³]</t>
  </si>
  <si>
    <r>
      <t>*keine Duschen: as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='0' eingeben</t>
    </r>
  </si>
  <si>
    <t>Reinigung Böden</t>
  </si>
  <si>
    <t>Feucht Wischbare Bodenbeläge</t>
  </si>
  <si>
    <t>Reinigungen pro Jahr*</t>
  </si>
  <si>
    <t xml:space="preserve">Fläche </t>
  </si>
  <si>
    <t>Sanitärbereiche</t>
  </si>
  <si>
    <t>Lobby</t>
  </si>
  <si>
    <t>Verkehrsfläche</t>
  </si>
  <si>
    <t>Büros</t>
  </si>
  <si>
    <t>Keller, Nebenräume</t>
  </si>
  <si>
    <t>Summe Wasserbedarf zur Bodenreinigung</t>
  </si>
  <si>
    <t>*Annahme: 50 Wochen (3 Reireinigungen/Woche ~ 150 Reinigungen / Jahr)</t>
  </si>
  <si>
    <t>Ermittlung der zu berücksichtigen Niederschlagsmenge</t>
  </si>
  <si>
    <t>Fläche Dach 1</t>
  </si>
  <si>
    <t>Ertragsbeiwert Dach 1</t>
  </si>
  <si>
    <t>Fläche Dach 2</t>
  </si>
  <si>
    <t>Ertragsbeiwert Dach 2</t>
  </si>
  <si>
    <t>Fläche Dach 3</t>
  </si>
  <si>
    <t>Ertragsbeiwert Dach 3</t>
  </si>
  <si>
    <t>Fläche Dach 4</t>
  </si>
  <si>
    <t>Ertragsbeiwert Dach 4</t>
  </si>
  <si>
    <t>Anfallendes Niederschlagswasser Dächer</t>
  </si>
  <si>
    <t>Niederschlags- und Brauchwasserbehandlung</t>
  </si>
  <si>
    <t>Menge des auf dem Grundstück versickerten Niederschlagswassers</t>
  </si>
  <si>
    <t>Menge des genutzten Niederschlagswassers</t>
  </si>
  <si>
    <t>Menge des genutzten Brauchwassers</t>
  </si>
  <si>
    <t>Menge des auf dem Grundstück gereinigten Brauchwassers</t>
  </si>
  <si>
    <t>Frischwasserbedarf pro Jahr</t>
  </si>
  <si>
    <t>Frischwasserbedarf  Mitarbeiter</t>
  </si>
  <si>
    <t>Frischwasserbedarf Fussbodenreinigung</t>
  </si>
  <si>
    <t>Gesamtfrischwasserbedarf</t>
  </si>
  <si>
    <t>Abwasseraufkommen pro Jahr</t>
  </si>
  <si>
    <t>Abwasseraufkommen  Mitarbeiter</t>
  </si>
  <si>
    <t xml:space="preserve">Abwasseraufkommen Fussbodenreinigung </t>
  </si>
  <si>
    <t>Anfallendes Niederschlagswasser</t>
  </si>
  <si>
    <t>Menge des auf dem Grundstück versickerten Regenwassers</t>
  </si>
  <si>
    <t>Gesamtabwasseraufkommen</t>
  </si>
  <si>
    <t>Wassergebrauchskennwert</t>
  </si>
  <si>
    <t>Grenzwerte</t>
  </si>
  <si>
    <t>Wasserbedarf Mitarbeiter</t>
  </si>
  <si>
    <t>Abwasseraufkommen Mitarbeiter</t>
  </si>
  <si>
    <t>Wasserbedarf  Fussbodenreinigung</t>
  </si>
  <si>
    <t>Abwasseraufkommen  Fussbodenreinigung</t>
  </si>
  <si>
    <t>Abwasseraufk. anfallendes Niederschlagswasser</t>
  </si>
  <si>
    <t>Grenzwert gesamt</t>
  </si>
  <si>
    <t>Verhältnis Wassergebrauchskennwert / Grenzwert</t>
  </si>
  <si>
    <t>Punkte Kriterium 1.2.3</t>
  </si>
  <si>
    <t>Bewertungstool 4.1.5 Flexibilität der Technischen Gebäudeausrüstung</t>
  </si>
  <si>
    <t>1.1</t>
  </si>
  <si>
    <t>Ausbaufähigkeit der Gebäudautomation</t>
  </si>
  <si>
    <t>1.2</t>
  </si>
  <si>
    <t>Integration der wesentlichen Funktionen</t>
  </si>
  <si>
    <t>2.1</t>
  </si>
  <si>
    <t>Austauschbarkeit Anlagentechnik</t>
  </si>
  <si>
    <t>2.2</t>
  </si>
  <si>
    <t>Räumliche Reserven Technikzentralen</t>
  </si>
  <si>
    <t>2.3.1</t>
  </si>
  <si>
    <t>Räumliche Reserven Schächte - Medien</t>
  </si>
  <si>
    <t>2.3.2</t>
  </si>
  <si>
    <t>Räumliche Reserven Schächte - Lüftung</t>
  </si>
  <si>
    <t>2.3.3</t>
  </si>
  <si>
    <t>Räumliche Reserven Schächte - wasserführende Gewerke</t>
  </si>
  <si>
    <t>3.1</t>
  </si>
  <si>
    <t>Anpassung horizontaler Leitungen im UG</t>
  </si>
  <si>
    <t>3.2</t>
  </si>
  <si>
    <t>Anpassung vertikaler Leitungen</t>
  </si>
  <si>
    <t>3.3</t>
  </si>
  <si>
    <t>Anpassung horizontaler Leitungen in den Geschossen</t>
  </si>
  <si>
    <t>4.</t>
  </si>
  <si>
    <t>Anpassung Sanitärinstallationen</t>
  </si>
  <si>
    <t>5.1</t>
  </si>
  <si>
    <t>Anpassbarkeit mechanische Lüftung</t>
  </si>
  <si>
    <t>5.2</t>
  </si>
  <si>
    <t>Anpassbarkeit raumseitige Anlagenteile der Kühlung</t>
  </si>
  <si>
    <t>5.3</t>
  </si>
  <si>
    <t>Anpassbarkeit raumseitige Anlagenteile der Heizung</t>
  </si>
  <si>
    <t>6.1</t>
  </si>
  <si>
    <t>Regenerative Energien bei der Wärmeerzeugung</t>
  </si>
  <si>
    <t>6.2</t>
  </si>
  <si>
    <t>Regenerative Energien bei der Kälteerzeugung</t>
  </si>
  <si>
    <t>7.</t>
  </si>
  <si>
    <t>Aufzuganlage</t>
  </si>
  <si>
    <t>Bewertungstool 4.1.6 Wartungsfreundlichkeit der Technischen Gebäudeausrüstung</t>
  </si>
  <si>
    <t>Wartungsfreundlichkeit der Technischen Gebäudeausrüstung</t>
  </si>
  <si>
    <t>1.</t>
  </si>
  <si>
    <t>Begehbarkeit der Installationsschächte</t>
  </si>
  <si>
    <t>2.</t>
  </si>
  <si>
    <t>Technikzentralen</t>
  </si>
  <si>
    <t>3.</t>
  </si>
  <si>
    <t>Hilfsmittel</t>
  </si>
  <si>
    <t>Bedienung der Anlagen</t>
  </si>
  <si>
    <t>5.</t>
  </si>
  <si>
    <t>Störungsmeldung</t>
  </si>
  <si>
    <t>6.</t>
  </si>
  <si>
    <t>Sanitäranlagen/ Medienversorgung</t>
  </si>
  <si>
    <t>Wärmeversorgungsanlagen</t>
  </si>
  <si>
    <t>8.</t>
  </si>
  <si>
    <t>Lufttechnische Anlagen</t>
  </si>
  <si>
    <t>9.</t>
  </si>
  <si>
    <t>Kälteversorgungsanlagen</t>
  </si>
  <si>
    <t>10.</t>
  </si>
  <si>
    <t>Elektrotechnik</t>
  </si>
  <si>
    <t>11.</t>
  </si>
  <si>
    <t>Leuchten in hohen Räumen</t>
  </si>
  <si>
    <t>12.</t>
  </si>
  <si>
    <t>Leuchten in Treppenhäusern</t>
  </si>
  <si>
    <t>13.</t>
  </si>
  <si>
    <t>Leuchten in Sicherheits- und Reinraumbereichen</t>
  </si>
  <si>
    <t>14.</t>
  </si>
  <si>
    <t>Beleuchtung in Technikräumen</t>
  </si>
  <si>
    <t>15.</t>
  </si>
  <si>
    <t>Informationen zu Wartung und Bedienung</t>
  </si>
  <si>
    <t>Bewertungstool 4.1.7 Systemqualität der Technischen Gebäudeausrüstung</t>
  </si>
  <si>
    <t>Gewichtung</t>
  </si>
  <si>
    <t>Gesamtbewertung Kriterium</t>
  </si>
  <si>
    <t>Sanitäranlagen</t>
  </si>
  <si>
    <t>1.1.1</t>
  </si>
  <si>
    <t>Ableitung Abwässer</t>
  </si>
  <si>
    <t>1.1.2</t>
  </si>
  <si>
    <t>Abwasseraufbereitung</t>
  </si>
  <si>
    <t>1.2.1</t>
  </si>
  <si>
    <t>Netztrennung</t>
  </si>
  <si>
    <t>1.2.2</t>
  </si>
  <si>
    <t>Netzstruktur Verteilung</t>
  </si>
  <si>
    <t>Netzstruktur Dimensionierung</t>
  </si>
  <si>
    <t>1.2.4</t>
  </si>
  <si>
    <t>Laborwarmwasserbereitung</t>
  </si>
  <si>
    <t>1.2.5</t>
  </si>
  <si>
    <t>Wärmedämmung Leitungen</t>
  </si>
  <si>
    <t>1.3</t>
  </si>
  <si>
    <t>Laborwarmwasser</t>
  </si>
  <si>
    <t>Wärmeversorgung</t>
  </si>
  <si>
    <t>2.1.1</t>
  </si>
  <si>
    <t>Energiequellen</t>
  </si>
  <si>
    <t>2.1.2</t>
  </si>
  <si>
    <t>Wärmeerzeuger</t>
  </si>
  <si>
    <t>Verknüpfung mit Prozesswärme</t>
  </si>
  <si>
    <t>2.3</t>
  </si>
  <si>
    <t>Wärmeverteilung</t>
  </si>
  <si>
    <t>2.4</t>
  </si>
  <si>
    <t>Temperaturniveau</t>
  </si>
  <si>
    <t>2.5</t>
  </si>
  <si>
    <t>2.6</t>
  </si>
  <si>
    <t>Regelung</t>
  </si>
  <si>
    <t>3.0.1</t>
  </si>
  <si>
    <t>Standardlabore</t>
  </si>
  <si>
    <t>Anteil Standardlabore [%]</t>
  </si>
  <si>
    <t>3.0.2</t>
  </si>
  <si>
    <t>Reinräume</t>
  </si>
  <si>
    <t>Anteil Reinräume [%]</t>
  </si>
  <si>
    <t>3.0.3</t>
  </si>
  <si>
    <t>Tierräume</t>
  </si>
  <si>
    <t>Anteil Tierräume [%]</t>
  </si>
  <si>
    <t>Anlagen Konzeption</t>
  </si>
  <si>
    <t>3.2.1</t>
  </si>
  <si>
    <t>Redundanz Zuluft</t>
  </si>
  <si>
    <t>3.2.2</t>
  </si>
  <si>
    <t>Redundanz Abluft</t>
  </si>
  <si>
    <t>Kanalnetz</t>
  </si>
  <si>
    <t>3.4</t>
  </si>
  <si>
    <t>Einzelabsaugungen</t>
  </si>
  <si>
    <t>3.5</t>
  </si>
  <si>
    <t>Luftverteilung</t>
  </si>
  <si>
    <t>3.6.1</t>
  </si>
  <si>
    <t>Nennluftmenge</t>
  </si>
  <si>
    <t>3.6.2</t>
  </si>
  <si>
    <t>80% der Nennluftmenge</t>
  </si>
  <si>
    <t>3.6.3</t>
  </si>
  <si>
    <t>60% der Nennluftmenge</t>
  </si>
  <si>
    <t>3.7</t>
  </si>
  <si>
    <t>Spezifischer Kältebedarf</t>
  </si>
  <si>
    <t>3.8</t>
  </si>
  <si>
    <t>Spezifischer Wärmebedarf</t>
  </si>
  <si>
    <t>Kälteerzeugung</t>
  </si>
  <si>
    <t>4.1.1</t>
  </si>
  <si>
    <t>Redundanz Kälteerzeuger</t>
  </si>
  <si>
    <t>4.1.2</t>
  </si>
  <si>
    <t>Redundanz Energiequellen</t>
  </si>
  <si>
    <t>4.2</t>
  </si>
  <si>
    <t>Redundanz Systemverknüpfung</t>
  </si>
  <si>
    <t>4.3.1</t>
  </si>
  <si>
    <t>Kälteverteilung - Struktur</t>
  </si>
  <si>
    <t>4.3.2</t>
  </si>
  <si>
    <t>Kälteverteilung - Bauart</t>
  </si>
  <si>
    <t>4.4.1</t>
  </si>
  <si>
    <t>Temperaturniveau - Niedertemperaturkälte</t>
  </si>
  <si>
    <t>4.4.2</t>
  </si>
  <si>
    <t>Temperaturniveau - Hochtemperaturkälte</t>
  </si>
  <si>
    <t>4.5</t>
  </si>
  <si>
    <t>Dämmung</t>
  </si>
  <si>
    <t>4.6</t>
  </si>
  <si>
    <t>Dimensionierung</t>
  </si>
  <si>
    <t>Redundanz Stromversorgung</t>
  </si>
  <si>
    <t>Unterverteilung</t>
  </si>
  <si>
    <t>MSR-Technik</t>
  </si>
  <si>
    <t>Raumbedarfsabhängige Regelung</t>
  </si>
  <si>
    <t>Luftmenge</t>
  </si>
  <si>
    <t>6.3</t>
  </si>
  <si>
    <t>Zulufttemperatur</t>
  </si>
  <si>
    <t>6.4</t>
  </si>
  <si>
    <t>Raumtemperatur</t>
  </si>
  <si>
    <t>6.5</t>
  </si>
  <si>
    <t>Raumluftfeuchte</t>
  </si>
  <si>
    <t>6.6</t>
  </si>
  <si>
    <t>Störmeldung Prozesse</t>
  </si>
  <si>
    <t>Projekt:</t>
  </si>
  <si>
    <t>Datum:</t>
  </si>
  <si>
    <t>Vergleich zu BNB_BN 2011_01</t>
  </si>
  <si>
    <t>NEU</t>
  </si>
  <si>
    <t>geändert</t>
  </si>
  <si>
    <t>gekürzt</t>
  </si>
  <si>
    <t>Abfallkonzept (Laborabfälle)</t>
  </si>
  <si>
    <t>Explosionsschutzkonzept</t>
  </si>
  <si>
    <t>Umnutzungsfähigkeit</t>
  </si>
  <si>
    <t>Konzepte</t>
  </si>
  <si>
    <t>Trinkwasserverbrauch für Hygiene und Reinigung</t>
  </si>
  <si>
    <t>Raumbuch</t>
  </si>
  <si>
    <t xml:space="preserve"> 3.2.2</t>
  </si>
  <si>
    <t xml:space="preserve"> 3.2.3</t>
  </si>
  <si>
    <t>Flächeneffizienz</t>
  </si>
  <si>
    <t>Labore bis 40m²</t>
  </si>
  <si>
    <t>Labore ab 40m²</t>
  </si>
  <si>
    <t>Luftschallschutz gegenüber Laborräumen</t>
  </si>
  <si>
    <t>Nachweis, dass das Gebäude aus Sicherheitsgründen nicht zugänglich ist</t>
  </si>
  <si>
    <t>Bewertungssystem Nachhaltiges Bauen (BNB) Laborgebäude Neubau (LN 2013_04): Gewichtung und Bedeutungsfaktoren</t>
  </si>
  <si>
    <t>Nutzer-/ Betreiberbeteiligung</t>
  </si>
  <si>
    <t>Qualitative Anforderungen</t>
  </si>
  <si>
    <t>Voraussetzungen für eine optimale Bewirtschaftung</t>
  </si>
  <si>
    <t>Stand Tool: 03.12.2013</t>
  </si>
  <si>
    <t>BNB Laborgebäude Neubau LN 2013_04</t>
  </si>
  <si>
    <r>
      <t>Primärenergiebedarf nicht erneuerbar (PE</t>
    </r>
    <r>
      <rPr>
        <b/>
        <vertAlign val="subscript"/>
        <sz val="9"/>
        <rFont val="BundesSerif Regular"/>
        <family val="1"/>
      </rPr>
      <t>ne</t>
    </r>
    <r>
      <rPr>
        <b/>
        <sz val="9"/>
        <rFont val="BundesSerif Regular"/>
        <family val="1"/>
      </rPr>
      <t>)</t>
    </r>
  </si>
  <si>
    <r>
      <t>Gesamtprimärenergiebedarf (PE</t>
    </r>
    <r>
      <rPr>
        <b/>
        <vertAlign val="subscript"/>
        <sz val="9"/>
        <rFont val="BundesSerif Regular"/>
        <family val="1"/>
      </rPr>
      <t>ges</t>
    </r>
    <r>
      <rPr>
        <b/>
        <sz val="9"/>
        <rFont val="BundesSerif Regular"/>
        <family val="1"/>
      </rPr>
      <t>) u. Anteil erneuerbare Primärenergie (PE</t>
    </r>
    <r>
      <rPr>
        <b/>
        <vertAlign val="subscript"/>
        <sz val="9"/>
        <rFont val="BundesSerif Regular"/>
        <family val="1"/>
      </rPr>
      <t>e</t>
    </r>
    <r>
      <rPr>
        <b/>
        <sz val="9"/>
        <rFont val="BundesSerif Regular"/>
        <family val="1"/>
      </rPr>
      <t>)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</si>
</sst>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%"/>
    <numFmt numFmtId="167" formatCode="_-* #,##0.00\ &quot;m²&quot;"/>
    <numFmt numFmtId="168" formatCode="_-* #0\ &quot;mm&quot;"/>
    <numFmt numFmtId="169" formatCode="_-* #,##0.00\ &quot;l&quot;"/>
    <numFmt numFmtId="170" formatCode="_-* #,##0.00\ &quot;m³&quot;"/>
    <numFmt numFmtId="171" formatCode="_-* #,##0.00000000\ _€_-;\-* #,##0.00000000\ _€_-;_-* &quot;-&quot;????????\ _€_-;_-@_-"/>
    <numFmt numFmtId="172" formatCode="&quot;-&quot;\ #,##0.00\ &quot;m³&quot;"/>
    <numFmt numFmtId="173" formatCode="0.00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Neue Demos"/>
      <family val="0"/>
    </font>
    <font>
      <sz val="10"/>
      <color indexed="8"/>
      <name val="Neue Demos"/>
      <family val="0"/>
    </font>
    <font>
      <sz val="11"/>
      <name val="Neue Demos"/>
      <family val="0"/>
    </font>
    <font>
      <i/>
      <sz val="10"/>
      <color indexed="8"/>
      <name val="Neue Demos"/>
      <family val="0"/>
    </font>
    <font>
      <b/>
      <sz val="10"/>
      <name val="Neue Demos"/>
      <family val="0"/>
    </font>
    <font>
      <b/>
      <sz val="10"/>
      <color indexed="8"/>
      <name val="Neue Demos"/>
      <family val="0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0"/>
      <name val="Calibri"/>
      <family val="2"/>
    </font>
    <font>
      <b/>
      <vertAlign val="subscript"/>
      <sz val="10"/>
      <name val="Calibri"/>
      <family val="2"/>
    </font>
    <font>
      <vertAlign val="subscript"/>
      <sz val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name val="Neue Demos"/>
      <family val="0"/>
    </font>
    <font>
      <sz val="10"/>
      <color indexed="53"/>
      <name val="Neue Demos"/>
      <family val="0"/>
    </font>
    <font>
      <sz val="13"/>
      <color indexed="8"/>
      <name val="BundesSerif Regular"/>
      <family val="1"/>
    </font>
    <font>
      <b/>
      <sz val="13"/>
      <name val="BundesSerif Regular"/>
      <family val="1"/>
    </font>
    <font>
      <sz val="13"/>
      <name val="BundesSerif Regular"/>
      <family val="1"/>
    </font>
    <font>
      <sz val="11"/>
      <color indexed="8"/>
      <name val="BundesSerif Regular"/>
      <family val="1"/>
    </font>
    <font>
      <i/>
      <sz val="11"/>
      <color indexed="8"/>
      <name val="BundesSerif Regular"/>
      <family val="1"/>
    </font>
    <font>
      <b/>
      <sz val="20"/>
      <name val="BundesSerif Regular"/>
      <family val="1"/>
    </font>
    <font>
      <b/>
      <sz val="10"/>
      <name val="BundesSerif Regular"/>
      <family val="1"/>
    </font>
    <font>
      <b/>
      <sz val="12"/>
      <color indexed="9"/>
      <name val="BundesSerif Regular"/>
      <family val="1"/>
    </font>
    <font>
      <b/>
      <sz val="11"/>
      <color indexed="9"/>
      <name val="BundesSerif Regular"/>
      <family val="1"/>
    </font>
    <font>
      <sz val="9"/>
      <name val="BundesSerif Regular"/>
      <family val="1"/>
    </font>
    <font>
      <b/>
      <sz val="9"/>
      <name val="BundesSerif Regular"/>
      <family val="1"/>
    </font>
    <font>
      <b/>
      <sz val="10"/>
      <color indexed="62"/>
      <name val="BundesSerif Regular"/>
      <family val="1"/>
    </font>
    <font>
      <b/>
      <sz val="11"/>
      <name val="BundesSerif Regular"/>
      <family val="1"/>
    </font>
    <font>
      <b/>
      <sz val="14"/>
      <name val="BundesSerif Regular"/>
      <family val="1"/>
    </font>
    <font>
      <b/>
      <vertAlign val="subscript"/>
      <sz val="9"/>
      <name val="BundesSerif Regular"/>
      <family val="1"/>
    </font>
    <font>
      <sz val="10"/>
      <name val="BundesSerif Regular"/>
      <family val="1"/>
    </font>
    <font>
      <sz val="11"/>
      <name val="BundesSerif Regular"/>
      <family val="1"/>
    </font>
    <font>
      <i/>
      <sz val="11"/>
      <name val="BundesSerif Regular"/>
      <family val="1"/>
    </font>
    <font>
      <b/>
      <sz val="9"/>
      <color indexed="8"/>
      <name val="BundesSerif Regular"/>
      <family val="1"/>
    </font>
    <font>
      <sz val="11"/>
      <color indexed="9"/>
      <name val="BundesSerif Regula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Neue Demos"/>
      <family val="0"/>
    </font>
    <font>
      <i/>
      <sz val="10"/>
      <color theme="1"/>
      <name val="Neue Demos"/>
      <family val="0"/>
    </font>
    <font>
      <b/>
      <sz val="10"/>
      <color theme="1"/>
      <name val="Neue Demos"/>
      <family val="0"/>
    </font>
    <font>
      <sz val="10"/>
      <color rgb="FFFF0000"/>
      <name val="Neue Demos"/>
      <family val="0"/>
    </font>
    <font>
      <sz val="11"/>
      <color theme="1"/>
      <name val="BundesSerif Regular"/>
      <family val="1"/>
    </font>
    <font>
      <b/>
      <sz val="8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</fills>
  <borders count="1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>
        <color indexed="9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 style="thin">
        <color indexed="9"/>
      </bottom>
    </border>
    <border>
      <left/>
      <right style="medium"/>
      <top style="thin">
        <color indexed="9"/>
      </top>
      <bottom style="thin">
        <color indexed="9"/>
      </bottom>
    </border>
    <border>
      <left/>
      <right style="medium"/>
      <top style="thin"/>
      <bottom style="thin">
        <color indexed="9"/>
      </bottom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medium"/>
      <top style="thin"/>
      <bottom style="hair"/>
    </border>
    <border>
      <left style="thin"/>
      <right style="medium"/>
      <top style="thin"/>
      <bottom style="hair"/>
    </border>
    <border>
      <left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/>
      <right style="thin"/>
      <top style="medium"/>
      <bottom style="hair"/>
    </border>
    <border>
      <left/>
      <right style="thin"/>
      <top style="hair"/>
      <bottom/>
    </border>
    <border>
      <left/>
      <right style="medium"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/>
      <right style="thin"/>
      <top style="thin"/>
      <bottom style="hair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hair"/>
    </border>
    <border>
      <left/>
      <right style="medium"/>
      <top style="hair"/>
      <bottom style="medium"/>
    </border>
    <border>
      <left/>
      <right style="medium"/>
      <top style="hair"/>
      <bottom/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hair"/>
      <bottom/>
    </border>
    <border>
      <left style="medium"/>
      <right/>
      <top style="thin"/>
      <bottom style="hair"/>
    </border>
    <border>
      <left style="medium"/>
      <right/>
      <top/>
      <bottom style="hair"/>
    </border>
    <border>
      <left style="medium"/>
      <right/>
      <top style="hair"/>
      <bottom style="thin"/>
    </border>
    <border>
      <left style="medium"/>
      <right style="thin"/>
      <top style="hair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/>
      <bottom style="hair"/>
    </border>
    <border>
      <left/>
      <right/>
      <top style="hair"/>
      <bottom style="medium"/>
    </border>
    <border>
      <left/>
      <right/>
      <top style="hair"/>
      <bottom/>
    </border>
    <border>
      <left/>
      <right style="medium"/>
      <top style="hair"/>
      <bottom style="dotted"/>
    </border>
    <border>
      <left/>
      <right style="medium"/>
      <top style="dotted"/>
      <bottom style="medium"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41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8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713">
    <xf numFmtId="0" fontId="0" fillId="0" borderId="0" xfId="0" applyFont="1" applyAlignment="1">
      <alignment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0" fontId="71" fillId="0" borderId="0" xfId="0" applyFont="1" applyAlignment="1">
      <alignment vertical="top" wrapText="1"/>
    </xf>
    <xf numFmtId="0" fontId="71" fillId="0" borderId="0" xfId="0" applyFont="1" applyAlignment="1">
      <alignment horizontal="center" vertical="top"/>
    </xf>
    <xf numFmtId="0" fontId="71" fillId="0" borderId="0" xfId="0" applyFont="1" applyAlignment="1">
      <alignment horizontal="right" vertical="top"/>
    </xf>
    <xf numFmtId="0" fontId="71" fillId="0" borderId="0" xfId="0" applyFont="1" applyAlignment="1">
      <alignment vertical="top"/>
    </xf>
    <xf numFmtId="49" fontId="4" fillId="0" borderId="0" xfId="0" applyNumberFormat="1" applyFont="1" applyFill="1" applyBorder="1" applyAlignment="1" applyProtection="1">
      <alignment horizontal="left" vertical="top"/>
      <protection/>
    </xf>
    <xf numFmtId="0" fontId="72" fillId="0" borderId="0" xfId="0" applyFont="1" applyAlignment="1">
      <alignment vertical="top" wrapText="1"/>
    </xf>
    <xf numFmtId="0" fontId="71" fillId="33" borderId="0" xfId="0" applyFont="1" applyFill="1" applyAlignment="1">
      <alignment vertical="top" wrapText="1"/>
    </xf>
    <xf numFmtId="0" fontId="71" fillId="34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 applyProtection="1">
      <alignment horizontal="left" vertical="top"/>
      <protection/>
    </xf>
    <xf numFmtId="0" fontId="73" fillId="0" borderId="11" xfId="0" applyFont="1" applyBorder="1" applyAlignment="1">
      <alignment vertical="top" wrapText="1"/>
    </xf>
    <xf numFmtId="0" fontId="73" fillId="0" borderId="11" xfId="0" applyFont="1" applyBorder="1" applyAlignment="1">
      <alignment horizontal="center" vertical="top" wrapText="1"/>
    </xf>
    <xf numFmtId="0" fontId="73" fillId="0" borderId="11" xfId="0" applyFont="1" applyBorder="1" applyAlignment="1">
      <alignment horizontal="right" vertical="top" wrapText="1"/>
    </xf>
    <xf numFmtId="2" fontId="73" fillId="0" borderId="12" xfId="0" applyNumberFormat="1" applyFont="1" applyBorder="1" applyAlignment="1">
      <alignment horizontal="right" vertical="top" wrapText="1"/>
    </xf>
    <xf numFmtId="9" fontId="73" fillId="0" borderId="0" xfId="0" applyNumberFormat="1" applyFont="1" applyAlignment="1">
      <alignment horizontal="right" vertical="top"/>
    </xf>
    <xf numFmtId="0" fontId="73" fillId="0" borderId="0" xfId="0" applyFont="1" applyAlignment="1">
      <alignment vertical="top"/>
    </xf>
    <xf numFmtId="49" fontId="6" fillId="0" borderId="13" xfId="0" applyNumberFormat="1" applyFont="1" applyFill="1" applyBorder="1" applyAlignment="1" applyProtection="1">
      <alignment horizontal="left" vertical="top"/>
      <protection/>
    </xf>
    <xf numFmtId="0" fontId="73" fillId="0" borderId="14" xfId="0" applyFont="1" applyBorder="1" applyAlignment="1">
      <alignment vertical="top" wrapText="1"/>
    </xf>
    <xf numFmtId="0" fontId="73" fillId="0" borderId="14" xfId="0" applyFont="1" applyBorder="1" applyAlignment="1">
      <alignment horizontal="center" vertical="top" wrapText="1"/>
    </xf>
    <xf numFmtId="0" fontId="73" fillId="0" borderId="14" xfId="0" applyFont="1" applyBorder="1" applyAlignment="1">
      <alignment horizontal="right" vertical="top" wrapText="1"/>
    </xf>
    <xf numFmtId="49" fontId="71" fillId="0" borderId="15" xfId="0" applyNumberFormat="1" applyFont="1" applyBorder="1" applyAlignment="1">
      <alignment vertical="top"/>
    </xf>
    <xf numFmtId="0" fontId="71" fillId="0" borderId="0" xfId="0" applyFont="1" applyBorder="1" applyAlignment="1">
      <alignment vertical="top" wrapText="1"/>
    </xf>
    <xf numFmtId="0" fontId="71" fillId="0" borderId="0" xfId="0" applyFont="1" applyBorder="1" applyAlignment="1">
      <alignment horizontal="center" vertical="top"/>
    </xf>
    <xf numFmtId="0" fontId="71" fillId="33" borderId="0" xfId="0" applyFont="1" applyFill="1" applyBorder="1" applyAlignment="1" applyProtection="1">
      <alignment horizontal="right" vertical="top"/>
      <protection locked="0"/>
    </xf>
    <xf numFmtId="0" fontId="71" fillId="0" borderId="0" xfId="0" applyFont="1" applyBorder="1" applyAlignment="1">
      <alignment horizontal="right" vertical="top"/>
    </xf>
    <xf numFmtId="0" fontId="71" fillId="33" borderId="0" xfId="0" applyFont="1" applyFill="1" applyBorder="1" applyAlignment="1" applyProtection="1">
      <alignment horizontal="center" vertical="top"/>
      <protection locked="0"/>
    </xf>
    <xf numFmtId="49" fontId="71" fillId="0" borderId="16" xfId="0" applyNumberFormat="1" applyFont="1" applyBorder="1" applyAlignment="1">
      <alignment vertical="top"/>
    </xf>
    <xf numFmtId="0" fontId="71" fillId="0" borderId="17" xfId="0" applyFont="1" applyBorder="1" applyAlignment="1">
      <alignment vertical="top" wrapText="1"/>
    </xf>
    <xf numFmtId="0" fontId="71" fillId="0" borderId="17" xfId="0" applyFont="1" applyBorder="1" applyAlignment="1">
      <alignment horizontal="center" vertical="top"/>
    </xf>
    <xf numFmtId="0" fontId="71" fillId="33" borderId="17" xfId="0" applyFont="1" applyFill="1" applyBorder="1" applyAlignment="1" applyProtection="1">
      <alignment horizontal="right" vertical="top"/>
      <protection locked="0"/>
    </xf>
    <xf numFmtId="0" fontId="71" fillId="0" borderId="17" xfId="0" applyFont="1" applyBorder="1" applyAlignment="1">
      <alignment horizontal="right" vertical="top"/>
    </xf>
    <xf numFmtId="0" fontId="73" fillId="0" borderId="0" xfId="0" applyFont="1" applyAlignment="1">
      <alignment vertical="top" wrapText="1"/>
    </xf>
    <xf numFmtId="49" fontId="71" fillId="0" borderId="0" xfId="0" applyNumberFormat="1" applyFont="1" applyAlignment="1">
      <alignment vertical="top"/>
    </xf>
    <xf numFmtId="0" fontId="9" fillId="0" borderId="0" xfId="51" applyFont="1" applyProtection="1">
      <alignment/>
      <protection/>
    </xf>
    <xf numFmtId="0" fontId="10" fillId="0" borderId="18" xfId="51" applyFont="1" applyFill="1" applyBorder="1" applyAlignment="1" applyProtection="1">
      <alignment/>
      <protection/>
    </xf>
    <xf numFmtId="0" fontId="11" fillId="0" borderId="19" xfId="51" applyFont="1" applyFill="1" applyBorder="1" applyAlignment="1" applyProtection="1">
      <alignment/>
      <protection/>
    </xf>
    <xf numFmtId="0" fontId="9" fillId="0" borderId="20" xfId="51" applyFont="1" applyBorder="1" applyProtection="1">
      <alignment/>
      <protection/>
    </xf>
    <xf numFmtId="0" fontId="12" fillId="0" borderId="0" xfId="51" applyFont="1" applyProtection="1">
      <alignment/>
      <protection/>
    </xf>
    <xf numFmtId="0" fontId="9" fillId="0" borderId="0" xfId="51" applyFont="1" applyAlignment="1" applyProtection="1">
      <alignment horizontal="right" indent="1"/>
      <protection/>
    </xf>
    <xf numFmtId="0" fontId="9" fillId="0" borderId="21" xfId="51" applyFont="1" applyBorder="1" applyProtection="1">
      <alignment/>
      <protection/>
    </xf>
    <xf numFmtId="0" fontId="9" fillId="0" borderId="22" xfId="51" applyFont="1" applyBorder="1" applyProtection="1">
      <alignment/>
      <protection/>
    </xf>
    <xf numFmtId="43" fontId="9" fillId="0" borderId="0" xfId="51" applyNumberFormat="1" applyFont="1" applyProtection="1">
      <alignment/>
      <protection/>
    </xf>
    <xf numFmtId="0" fontId="9" fillId="0" borderId="23" xfId="51" applyFont="1" applyBorder="1" applyProtection="1">
      <alignment/>
      <protection/>
    </xf>
    <xf numFmtId="0" fontId="9" fillId="0" borderId="0" xfId="51" applyFont="1" applyBorder="1" applyProtection="1">
      <alignment/>
      <protection/>
    </xf>
    <xf numFmtId="0" fontId="9" fillId="0" borderId="24" xfId="51" applyFont="1" applyBorder="1" applyProtection="1">
      <alignment/>
      <protection/>
    </xf>
    <xf numFmtId="0" fontId="9" fillId="0" borderId="25" xfId="51" applyFont="1" applyBorder="1" applyProtection="1">
      <alignment/>
      <protection/>
    </xf>
    <xf numFmtId="0" fontId="9" fillId="0" borderId="0" xfId="51" applyFont="1" applyFill="1" applyBorder="1" applyAlignment="1" applyProtection="1">
      <alignment horizontal="right" indent="1"/>
      <protection/>
    </xf>
    <xf numFmtId="0" fontId="12" fillId="0" borderId="0" xfId="51" applyFont="1" applyBorder="1" applyAlignment="1" applyProtection="1">
      <alignment vertical="top" wrapText="1"/>
      <protection/>
    </xf>
    <xf numFmtId="0" fontId="12" fillId="0" borderId="0" xfId="51" applyFont="1" applyBorder="1" applyAlignment="1" applyProtection="1">
      <alignment horizontal="right" vertical="top" wrapText="1"/>
      <protection/>
    </xf>
    <xf numFmtId="0" fontId="12" fillId="0" borderId="25" xfId="51" applyFont="1" applyBorder="1" applyAlignment="1" applyProtection="1">
      <alignment horizontal="right" vertical="top" wrapText="1" indent="1"/>
      <protection/>
    </xf>
    <xf numFmtId="0" fontId="12" fillId="0" borderId="0" xfId="51" applyFont="1" applyAlignment="1" applyProtection="1">
      <alignment vertical="top" wrapText="1"/>
      <protection/>
    </xf>
    <xf numFmtId="0" fontId="9" fillId="0" borderId="21" xfId="51" applyFont="1" applyBorder="1" applyAlignment="1" applyProtection="1">
      <alignment vertical="top" wrapText="1"/>
      <protection/>
    </xf>
    <xf numFmtId="0" fontId="9" fillId="0" borderId="22" xfId="51" applyFont="1" applyBorder="1" applyAlignment="1" applyProtection="1">
      <alignment horizontal="right" vertical="top" wrapText="1"/>
      <protection/>
    </xf>
    <xf numFmtId="0" fontId="9" fillId="0" borderId="23" xfId="51" applyFont="1" applyBorder="1" applyAlignment="1" applyProtection="1">
      <alignment vertical="top" wrapText="1"/>
      <protection/>
    </xf>
    <xf numFmtId="0" fontId="9" fillId="0" borderId="0" xfId="51" applyFont="1" applyBorder="1" applyAlignment="1" applyProtection="1">
      <alignment horizontal="right" vertical="top" wrapText="1"/>
      <protection/>
    </xf>
    <xf numFmtId="169" fontId="9" fillId="0" borderId="26" xfId="51" applyNumberFormat="1" applyFont="1" applyFill="1" applyBorder="1" applyAlignment="1" applyProtection="1">
      <alignment horizontal="right" vertical="top" wrapText="1" indent="1"/>
      <protection/>
    </xf>
    <xf numFmtId="170" fontId="12" fillId="0" borderId="27" xfId="51" applyNumberFormat="1" applyFont="1" applyFill="1" applyBorder="1" applyAlignment="1" applyProtection="1">
      <alignment horizontal="right" vertical="top" wrapText="1" indent="1"/>
      <protection/>
    </xf>
    <xf numFmtId="171" fontId="9" fillId="0" borderId="0" xfId="51" applyNumberFormat="1" applyFont="1" applyProtection="1">
      <alignment/>
      <protection/>
    </xf>
    <xf numFmtId="0" fontId="12" fillId="0" borderId="0" xfId="51" applyFont="1" applyBorder="1" applyAlignment="1" applyProtection="1">
      <alignment horizontal="right" vertical="top" wrapText="1" indent="1"/>
      <protection/>
    </xf>
    <xf numFmtId="0" fontId="9" fillId="0" borderId="0" xfId="51" applyFont="1" applyBorder="1" applyAlignment="1" applyProtection="1">
      <alignment horizontal="right" indent="1"/>
      <protection/>
    </xf>
    <xf numFmtId="0" fontId="9" fillId="0" borderId="28" xfId="51" applyFont="1" applyFill="1" applyBorder="1" applyProtection="1">
      <alignment/>
      <protection/>
    </xf>
    <xf numFmtId="0" fontId="9" fillId="0" borderId="29" xfId="51" applyFont="1" applyFill="1" applyBorder="1" applyAlignment="1" applyProtection="1">
      <alignment horizontal="right"/>
      <protection/>
    </xf>
    <xf numFmtId="0" fontId="12" fillId="0" borderId="30" xfId="51" applyFont="1" applyBorder="1" applyAlignment="1" applyProtection="1">
      <alignment horizontal="right" indent="1"/>
      <protection/>
    </xf>
    <xf numFmtId="0" fontId="9" fillId="0" borderId="23" xfId="51" applyFont="1" applyFill="1" applyBorder="1" applyProtection="1">
      <alignment/>
      <protection/>
    </xf>
    <xf numFmtId="0" fontId="9" fillId="0" borderId="0" xfId="51" applyFont="1" applyBorder="1" applyAlignment="1" applyProtection="1">
      <alignment horizontal="right"/>
      <protection/>
    </xf>
    <xf numFmtId="0" fontId="12" fillId="0" borderId="31" xfId="51" applyFont="1" applyFill="1" applyBorder="1" applyProtection="1">
      <alignment/>
      <protection/>
    </xf>
    <xf numFmtId="0" fontId="9" fillId="0" borderId="32" xfId="51" applyFont="1" applyBorder="1" applyProtection="1">
      <alignment/>
      <protection/>
    </xf>
    <xf numFmtId="170" fontId="12" fillId="0" borderId="33" xfId="51" applyNumberFormat="1" applyFont="1" applyFill="1" applyBorder="1" applyAlignment="1" applyProtection="1">
      <alignment horizontal="right" vertical="top" wrapText="1" indent="1"/>
      <protection/>
    </xf>
    <xf numFmtId="0" fontId="9" fillId="0" borderId="0" xfId="51" applyFont="1" applyFill="1" applyBorder="1" applyProtection="1">
      <alignment/>
      <protection/>
    </xf>
    <xf numFmtId="0" fontId="9" fillId="0" borderId="0" xfId="51" applyFont="1" applyFill="1" applyBorder="1" applyAlignment="1" applyProtection="1">
      <alignment horizontal="right" vertical="top" wrapText="1" indent="1"/>
      <protection/>
    </xf>
    <xf numFmtId="0" fontId="12" fillId="0" borderId="0" xfId="51" applyFont="1" applyBorder="1" applyProtection="1">
      <alignment/>
      <protection/>
    </xf>
    <xf numFmtId="0" fontId="9" fillId="0" borderId="25" xfId="51" applyFont="1" applyFill="1" applyBorder="1" applyAlignment="1" applyProtection="1">
      <alignment horizontal="right" vertical="top" wrapText="1" indent="1"/>
      <protection/>
    </xf>
    <xf numFmtId="0" fontId="9" fillId="0" borderId="21" xfId="51" applyFont="1" applyFill="1" applyBorder="1" applyProtection="1">
      <alignment/>
      <protection/>
    </xf>
    <xf numFmtId="0" fontId="9" fillId="0" borderId="22" xfId="51" applyFont="1" applyBorder="1" applyAlignment="1" applyProtection="1">
      <alignment horizontal="center"/>
      <protection/>
    </xf>
    <xf numFmtId="0" fontId="9" fillId="0" borderId="0" xfId="51" applyFont="1" applyBorder="1" applyAlignment="1" applyProtection="1">
      <alignment horizontal="center"/>
      <protection/>
    </xf>
    <xf numFmtId="0" fontId="9" fillId="0" borderId="34" xfId="51" applyFont="1" applyBorder="1" applyProtection="1">
      <alignment/>
      <protection/>
    </xf>
    <xf numFmtId="0" fontId="9" fillId="0" borderId="17" xfId="51" applyFont="1" applyBorder="1" applyProtection="1">
      <alignment/>
      <protection/>
    </xf>
    <xf numFmtId="0" fontId="9" fillId="0" borderId="31" xfId="51" applyFont="1" applyFill="1" applyBorder="1" applyProtection="1">
      <alignment/>
      <protection/>
    </xf>
    <xf numFmtId="0" fontId="9" fillId="0" borderId="32" xfId="51" applyFont="1" applyFill="1" applyBorder="1" applyAlignment="1" applyProtection="1">
      <alignment horizontal="center"/>
      <protection/>
    </xf>
    <xf numFmtId="170" fontId="12" fillId="35" borderId="27" xfId="51" applyNumberFormat="1" applyFont="1" applyFill="1" applyBorder="1" applyAlignment="1" applyProtection="1">
      <alignment horizontal="right" vertical="top" wrapText="1" indent="1"/>
      <protection locked="0"/>
    </xf>
    <xf numFmtId="170" fontId="12" fillId="0" borderId="0" xfId="51" applyNumberFormat="1" applyFont="1" applyFill="1" applyBorder="1" applyAlignment="1" applyProtection="1">
      <alignment horizontal="right" vertical="top" wrapText="1" indent="1"/>
      <protection/>
    </xf>
    <xf numFmtId="0" fontId="9" fillId="0" borderId="0" xfId="51" applyFont="1" applyBorder="1" applyAlignment="1" applyProtection="1">
      <alignment vertical="top"/>
      <protection/>
    </xf>
    <xf numFmtId="0" fontId="8" fillId="0" borderId="0" xfId="51" applyBorder="1" applyAlignment="1" applyProtection="1">
      <alignment/>
      <protection/>
    </xf>
    <xf numFmtId="170" fontId="9" fillId="0" borderId="35" xfId="51" applyNumberFormat="1" applyFont="1" applyFill="1" applyBorder="1" applyAlignment="1" applyProtection="1">
      <alignment horizontal="right" vertical="top" wrapText="1" indent="1"/>
      <protection/>
    </xf>
    <xf numFmtId="170" fontId="9" fillId="0" borderId="36" xfId="51" applyNumberFormat="1" applyFont="1" applyFill="1" applyBorder="1" applyAlignment="1" applyProtection="1">
      <alignment horizontal="right" vertical="top" wrapText="1" indent="1"/>
      <protection/>
    </xf>
    <xf numFmtId="172" fontId="9" fillId="0" borderId="36" xfId="51" applyNumberFormat="1" applyFont="1" applyFill="1" applyBorder="1" applyAlignment="1" applyProtection="1">
      <alignment horizontal="right" vertical="top" wrapText="1" indent="1"/>
      <protection/>
    </xf>
    <xf numFmtId="0" fontId="12" fillId="0" borderId="31" xfId="51" applyFont="1" applyBorder="1" applyProtection="1">
      <alignment/>
      <protection/>
    </xf>
    <xf numFmtId="0" fontId="12" fillId="0" borderId="0" xfId="51" applyFont="1" applyFill="1" applyBorder="1" applyAlignment="1" applyProtection="1">
      <alignment horizontal="right" indent="1"/>
      <protection/>
    </xf>
    <xf numFmtId="0" fontId="12" fillId="0" borderId="18" xfId="51" applyFont="1" applyBorder="1" applyProtection="1">
      <alignment/>
      <protection/>
    </xf>
    <xf numFmtId="0" fontId="12" fillId="0" borderId="19" xfId="51" applyFont="1" applyBorder="1" applyProtection="1">
      <alignment/>
      <protection/>
    </xf>
    <xf numFmtId="170" fontId="12" fillId="0" borderId="37" xfId="51" applyNumberFormat="1" applyFont="1" applyFill="1" applyBorder="1" applyAlignment="1" applyProtection="1">
      <alignment horizontal="right" vertical="top" wrapText="1" indent="1"/>
      <protection/>
    </xf>
    <xf numFmtId="0" fontId="9" fillId="0" borderId="0" xfId="51" applyFont="1" applyFill="1" applyAlignment="1" applyProtection="1">
      <alignment horizontal="right" indent="1"/>
      <protection/>
    </xf>
    <xf numFmtId="0" fontId="12" fillId="0" borderId="32" xfId="51" applyFont="1" applyBorder="1" applyProtection="1">
      <alignment/>
      <protection/>
    </xf>
    <xf numFmtId="170" fontId="12" fillId="0" borderId="27" xfId="51" applyNumberFormat="1" applyFont="1" applyFill="1" applyBorder="1" applyAlignment="1" applyProtection="1">
      <alignment horizontal="right" indent="1"/>
      <protection/>
    </xf>
    <xf numFmtId="173" fontId="12" fillId="0" borderId="37" xfId="51" applyNumberFormat="1" applyFont="1" applyBorder="1" applyAlignment="1" applyProtection="1">
      <alignment horizontal="right" indent="1"/>
      <protection/>
    </xf>
    <xf numFmtId="173" fontId="9" fillId="0" borderId="0" xfId="51" applyNumberFormat="1" applyFont="1" applyAlignment="1" applyProtection="1">
      <alignment horizontal="right" indent="1"/>
      <protection/>
    </xf>
    <xf numFmtId="0" fontId="15" fillId="0" borderId="18" xfId="51" applyFont="1" applyBorder="1" applyProtection="1">
      <alignment/>
      <protection/>
    </xf>
    <xf numFmtId="0" fontId="15" fillId="0" borderId="19" xfId="51" applyFont="1" applyBorder="1" applyProtection="1">
      <alignment/>
      <protection/>
    </xf>
    <xf numFmtId="1" fontId="15" fillId="0" borderId="37" xfId="51" applyNumberFormat="1" applyFont="1" applyBorder="1" applyAlignment="1" applyProtection="1">
      <alignment horizontal="right" indent="1"/>
      <protection/>
    </xf>
    <xf numFmtId="0" fontId="16" fillId="0" borderId="0" xfId="51" applyFont="1" applyProtection="1">
      <alignment/>
      <protection/>
    </xf>
    <xf numFmtId="173" fontId="9" fillId="0" borderId="0" xfId="51" applyNumberFormat="1" applyFont="1" applyProtection="1">
      <alignment/>
      <protection/>
    </xf>
    <xf numFmtId="0" fontId="71" fillId="33" borderId="17" xfId="0" applyFont="1" applyFill="1" applyBorder="1" applyAlignment="1" applyProtection="1">
      <alignment horizontal="center" vertical="top"/>
      <protection locked="0"/>
    </xf>
    <xf numFmtId="2" fontId="71" fillId="0" borderId="0" xfId="0" applyNumberFormat="1" applyFont="1" applyAlignment="1">
      <alignment vertical="top"/>
    </xf>
    <xf numFmtId="9" fontId="71" fillId="0" borderId="0" xfId="0" applyNumberFormat="1" applyFont="1" applyAlignment="1">
      <alignment horizontal="right" vertical="top"/>
    </xf>
    <xf numFmtId="2" fontId="73" fillId="0" borderId="11" xfId="0" applyNumberFormat="1" applyFont="1" applyBorder="1" applyAlignment="1">
      <alignment horizontal="right" vertical="top" wrapText="1"/>
    </xf>
    <xf numFmtId="9" fontId="73" fillId="0" borderId="11" xfId="0" applyNumberFormat="1" applyFont="1" applyBorder="1" applyAlignment="1">
      <alignment horizontal="right" vertical="top"/>
    </xf>
    <xf numFmtId="0" fontId="73" fillId="0" borderId="12" xfId="0" applyFont="1" applyBorder="1" applyAlignment="1">
      <alignment horizontal="right" vertical="top" wrapText="1"/>
    </xf>
    <xf numFmtId="0" fontId="17" fillId="0" borderId="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top"/>
    </xf>
    <xf numFmtId="0" fontId="73" fillId="0" borderId="0" xfId="0" applyFont="1" applyBorder="1" applyAlignment="1">
      <alignment horizontal="center" vertical="top" wrapText="1"/>
    </xf>
    <xf numFmtId="9" fontId="17" fillId="33" borderId="0" xfId="0" applyNumberFormat="1" applyFont="1" applyFill="1" applyBorder="1" applyAlignment="1" applyProtection="1">
      <alignment vertical="top" wrapText="1"/>
      <protection locked="0"/>
    </xf>
    <xf numFmtId="0" fontId="74" fillId="0" borderId="0" xfId="0" applyFont="1" applyBorder="1" applyAlignment="1">
      <alignment vertical="top" wrapText="1"/>
    </xf>
    <xf numFmtId="0" fontId="74" fillId="0" borderId="17" xfId="0" applyFont="1" applyBorder="1" applyAlignment="1">
      <alignment vertical="top" wrapText="1"/>
    </xf>
    <xf numFmtId="2" fontId="73" fillId="34" borderId="38" xfId="0" applyNumberFormat="1" applyFont="1" applyFill="1" applyBorder="1" applyAlignment="1">
      <alignment vertical="top"/>
    </xf>
    <xf numFmtId="2" fontId="0" fillId="34" borderId="39" xfId="0" applyNumberFormat="1" applyFill="1" applyBorder="1" applyAlignment="1">
      <alignment vertical="top"/>
    </xf>
    <xf numFmtId="2" fontId="0" fillId="34" borderId="40" xfId="0" applyNumberFormat="1" applyFill="1" applyBorder="1" applyAlignment="1">
      <alignment vertical="top"/>
    </xf>
    <xf numFmtId="0" fontId="73" fillId="34" borderId="41" xfId="0" applyFont="1" applyFill="1" applyBorder="1" applyAlignment="1">
      <alignment vertical="top"/>
    </xf>
    <xf numFmtId="0" fontId="0" fillId="34" borderId="42" xfId="0" applyFill="1" applyBorder="1" applyAlignment="1">
      <alignment vertical="top"/>
    </xf>
    <xf numFmtId="0" fontId="0" fillId="34" borderId="43" xfId="0" applyFill="1" applyBorder="1" applyAlignment="1">
      <alignment vertical="top"/>
    </xf>
    <xf numFmtId="164" fontId="71" fillId="0" borderId="0" xfId="0" applyNumberFormat="1" applyFont="1" applyFill="1" applyBorder="1" applyAlignment="1" applyProtection="1">
      <alignment horizontal="right" vertical="top"/>
      <protection locked="0"/>
    </xf>
    <xf numFmtId="164" fontId="73" fillId="0" borderId="14" xfId="0" applyNumberFormat="1" applyFont="1" applyBorder="1" applyAlignment="1">
      <alignment horizontal="right" vertical="top" wrapText="1"/>
    </xf>
    <xf numFmtId="167" fontId="12" fillId="33" borderId="44" xfId="51" applyNumberFormat="1" applyFont="1" applyFill="1" applyBorder="1" applyAlignment="1" applyProtection="1">
      <alignment horizontal="right" vertical="top" wrapText="1" indent="1"/>
      <protection locked="0"/>
    </xf>
    <xf numFmtId="168" fontId="12" fillId="33" borderId="45" xfId="51" applyNumberFormat="1" applyFont="1" applyFill="1" applyBorder="1" applyAlignment="1" applyProtection="1">
      <alignment horizontal="right" vertical="top" wrapText="1" indent="1"/>
      <protection locked="0"/>
    </xf>
    <xf numFmtId="0" fontId="12" fillId="33" borderId="33" xfId="51" applyFont="1" applyFill="1" applyBorder="1" applyAlignment="1" applyProtection="1">
      <alignment horizontal="right" vertical="top" wrapText="1" indent="1"/>
      <protection locked="0"/>
    </xf>
    <xf numFmtId="169" fontId="12" fillId="33" borderId="44" xfId="51" applyNumberFormat="1" applyFont="1" applyFill="1" applyBorder="1" applyAlignment="1" applyProtection="1">
      <alignment horizontal="right" vertical="top" wrapText="1" indent="1"/>
      <protection locked="0"/>
    </xf>
    <xf numFmtId="169" fontId="12" fillId="33" borderId="45" xfId="51" applyNumberFormat="1" applyFont="1" applyFill="1" applyBorder="1" applyAlignment="1" applyProtection="1">
      <alignment horizontal="right" vertical="top" wrapText="1" indent="1"/>
      <protection locked="0"/>
    </xf>
    <xf numFmtId="169" fontId="12" fillId="33" borderId="36" xfId="51" applyNumberFormat="1" applyFont="1" applyFill="1" applyBorder="1" applyAlignment="1" applyProtection="1">
      <alignment horizontal="right" vertical="top" wrapText="1" indent="1"/>
      <protection locked="0"/>
    </xf>
    <xf numFmtId="167" fontId="12" fillId="33" borderId="46" xfId="51" applyNumberFormat="1" applyFont="1" applyFill="1" applyBorder="1" applyAlignment="1" applyProtection="1">
      <alignment horizontal="right" vertical="top" wrapText="1" indent="1"/>
      <protection locked="0"/>
    </xf>
    <xf numFmtId="167" fontId="12" fillId="33" borderId="45" xfId="51" applyNumberFormat="1" applyFont="1" applyFill="1" applyBorder="1" applyAlignment="1" applyProtection="1">
      <alignment horizontal="right" vertical="top" wrapText="1" indent="1"/>
      <protection locked="0"/>
    </xf>
    <xf numFmtId="167" fontId="12" fillId="33" borderId="47" xfId="51" applyNumberFormat="1" applyFont="1" applyFill="1" applyBorder="1" applyAlignment="1" applyProtection="1">
      <alignment horizontal="right" vertical="top" wrapText="1" indent="1"/>
      <protection locked="0"/>
    </xf>
    <xf numFmtId="0" fontId="12" fillId="33" borderId="45" xfId="51" applyFont="1" applyFill="1" applyBorder="1" applyAlignment="1" applyProtection="1">
      <alignment horizontal="right" indent="1"/>
      <protection locked="0"/>
    </xf>
    <xf numFmtId="0" fontId="12" fillId="33" borderId="47" xfId="51" applyFont="1" applyFill="1" applyBorder="1" applyAlignment="1" applyProtection="1">
      <alignment horizontal="right" indent="1"/>
      <protection locked="0"/>
    </xf>
    <xf numFmtId="170" fontId="12" fillId="33" borderId="44" xfId="51" applyNumberFormat="1" applyFont="1" applyFill="1" applyBorder="1" applyAlignment="1" applyProtection="1">
      <alignment horizontal="right" vertical="top" wrapText="1" indent="1"/>
      <protection locked="0"/>
    </xf>
    <xf numFmtId="170" fontId="12" fillId="33" borderId="45" xfId="51" applyNumberFormat="1" applyFont="1" applyFill="1" applyBorder="1" applyAlignment="1" applyProtection="1">
      <alignment horizontal="right" vertical="top" wrapText="1" indent="1"/>
      <protection locked="0"/>
    </xf>
    <xf numFmtId="170" fontId="12" fillId="33" borderId="33" xfId="51" applyNumberFormat="1" applyFont="1" applyFill="1" applyBorder="1" applyAlignment="1" applyProtection="1">
      <alignment horizontal="right" vertical="top" wrapText="1" indent="1"/>
      <protection locked="0"/>
    </xf>
    <xf numFmtId="49" fontId="11" fillId="33" borderId="37" xfId="51" applyNumberFormat="1" applyFont="1" applyFill="1" applyBorder="1" applyAlignment="1" applyProtection="1">
      <alignment horizontal="center"/>
      <protection locked="0"/>
    </xf>
    <xf numFmtId="0" fontId="71" fillId="33" borderId="0" xfId="0" applyFont="1" applyFill="1" applyBorder="1" applyAlignment="1">
      <alignment vertical="top" wrapText="1"/>
    </xf>
    <xf numFmtId="0" fontId="71" fillId="0" borderId="0" xfId="0" applyFont="1" applyAlignment="1">
      <alignment horizontal="left" vertical="top" wrapText="1"/>
    </xf>
    <xf numFmtId="49" fontId="71" fillId="0" borderId="0" xfId="0" applyNumberFormat="1" applyFont="1" applyAlignment="1">
      <alignment horizontal="left" vertical="top" wrapText="1"/>
    </xf>
    <xf numFmtId="0" fontId="71" fillId="33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right" vertical="top"/>
    </xf>
    <xf numFmtId="0" fontId="20" fillId="0" borderId="0" xfId="0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left" vertical="top" wrapText="1"/>
      <protection/>
    </xf>
    <xf numFmtId="0" fontId="19" fillId="25" borderId="0" xfId="0" applyFont="1" applyFill="1" applyAlignment="1" applyProtection="1">
      <alignment vertical="top"/>
      <protection/>
    </xf>
    <xf numFmtId="0" fontId="20" fillId="25" borderId="0" xfId="0" applyFont="1" applyFill="1" applyAlignment="1" applyProtection="1">
      <alignment vertical="top"/>
      <protection/>
    </xf>
    <xf numFmtId="0" fontId="20" fillId="0" borderId="0" xfId="0" applyFont="1" applyFill="1" applyAlignment="1" applyProtection="1">
      <alignment vertical="top"/>
      <protection/>
    </xf>
    <xf numFmtId="1" fontId="20" fillId="0" borderId="0" xfId="0" applyNumberFormat="1" applyFont="1" applyFill="1" applyAlignment="1" applyProtection="1">
      <alignment vertical="top"/>
      <protection/>
    </xf>
    <xf numFmtId="0" fontId="20" fillId="0" borderId="0" xfId="0" applyFont="1" applyFill="1" applyAlignment="1" applyProtection="1">
      <alignment horizontal="center" vertical="top"/>
      <protection/>
    </xf>
    <xf numFmtId="164" fontId="19" fillId="25" borderId="0" xfId="0" applyNumberFormat="1" applyFont="1" applyFill="1" applyAlignment="1" applyProtection="1">
      <alignment vertical="top"/>
      <protection/>
    </xf>
    <xf numFmtId="0" fontId="19" fillId="0" borderId="0" xfId="0" applyFont="1" applyFill="1" applyAlignment="1" applyProtection="1">
      <alignment vertical="top"/>
      <protection/>
    </xf>
    <xf numFmtId="0" fontId="75" fillId="0" borderId="0" xfId="0" applyFont="1" applyAlignment="1">
      <alignment/>
    </xf>
    <xf numFmtId="0" fontId="22" fillId="0" borderId="0" xfId="0" applyFont="1" applyAlignment="1">
      <alignment vertical="top"/>
    </xf>
    <xf numFmtId="0" fontId="25" fillId="0" borderId="21" xfId="0" applyFont="1" applyFill="1" applyBorder="1" applyAlignment="1" applyProtection="1">
      <alignment horizontal="center" vertical="top" wrapText="1"/>
      <protection/>
    </xf>
    <xf numFmtId="0" fontId="25" fillId="0" borderId="48" xfId="0" applyFont="1" applyFill="1" applyBorder="1" applyAlignment="1" applyProtection="1">
      <alignment horizontal="center" vertical="top" wrapText="1"/>
      <protection/>
    </xf>
    <xf numFmtId="0" fontId="25" fillId="0" borderId="48" xfId="0" applyFont="1" applyFill="1" applyBorder="1" applyAlignment="1" applyProtection="1">
      <alignment horizontal="center" vertical="center" wrapText="1"/>
      <protection/>
    </xf>
    <xf numFmtId="0" fontId="25" fillId="0" borderId="49" xfId="0" applyFont="1" applyFill="1" applyBorder="1" applyAlignment="1" applyProtection="1">
      <alignment horizontal="center" vertical="top" wrapText="1"/>
      <protection locked="0"/>
    </xf>
    <xf numFmtId="0" fontId="25" fillId="0" borderId="50" xfId="0" applyFont="1" applyFill="1" applyBorder="1" applyAlignment="1" applyProtection="1">
      <alignment horizontal="center" vertical="top" wrapText="1"/>
      <protection/>
    </xf>
    <xf numFmtId="1" fontId="25" fillId="0" borderId="49" xfId="0" applyNumberFormat="1" applyFont="1" applyFill="1" applyBorder="1" applyAlignment="1" applyProtection="1">
      <alignment horizontal="center" vertical="center" wrapText="1"/>
      <protection/>
    </xf>
    <xf numFmtId="0" fontId="25" fillId="0" borderId="51" xfId="0" applyFont="1" applyFill="1" applyBorder="1" applyAlignment="1" applyProtection="1">
      <alignment horizontal="center" vertical="center" wrapText="1"/>
      <protection/>
    </xf>
    <xf numFmtId="164" fontId="25" fillId="0" borderId="49" xfId="0" applyNumberFormat="1" applyFont="1" applyFill="1" applyBorder="1" applyAlignment="1" applyProtection="1">
      <alignment horizontal="center" vertical="center" wrapText="1"/>
      <protection/>
    </xf>
    <xf numFmtId="0" fontId="25" fillId="0" borderId="51" xfId="0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 applyProtection="1">
      <alignment horizontal="center" vertical="center"/>
      <protection/>
    </xf>
    <xf numFmtId="0" fontId="25" fillId="0" borderId="5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right" vertical="top"/>
    </xf>
    <xf numFmtId="0" fontId="26" fillId="36" borderId="24" xfId="0" applyFont="1" applyFill="1" applyBorder="1" applyAlignment="1">
      <alignment vertical="top"/>
    </xf>
    <xf numFmtId="0" fontId="25" fillId="36" borderId="19" xfId="0" applyFont="1" applyFill="1" applyBorder="1" applyAlignment="1" applyProtection="1">
      <alignment horizontal="center" vertical="top"/>
      <protection/>
    </xf>
    <xf numFmtId="0" fontId="25" fillId="36" borderId="19" xfId="0" applyFont="1" applyFill="1" applyBorder="1" applyAlignment="1" applyProtection="1">
      <alignment horizontal="center" vertical="top"/>
      <protection locked="0"/>
    </xf>
    <xf numFmtId="1" fontId="25" fillId="36" borderId="19" xfId="0" applyNumberFormat="1" applyFont="1" applyFill="1" applyBorder="1" applyAlignment="1" applyProtection="1">
      <alignment horizontal="center" vertical="top"/>
      <protection/>
    </xf>
    <xf numFmtId="164" fontId="25" fillId="36" borderId="19" xfId="0" applyNumberFormat="1" applyFont="1" applyFill="1" applyBorder="1" applyAlignment="1" applyProtection="1">
      <alignment horizontal="center" vertical="top"/>
      <protection/>
    </xf>
    <xf numFmtId="0" fontId="25" fillId="36" borderId="19" xfId="0" applyFont="1" applyFill="1" applyBorder="1" applyAlignment="1" applyProtection="1">
      <alignment vertical="top"/>
      <protection/>
    </xf>
    <xf numFmtId="165" fontId="27" fillId="36" borderId="35" xfId="0" applyNumberFormat="1" applyFont="1" applyFill="1" applyBorder="1" applyAlignment="1" applyProtection="1">
      <alignment horizontal="center" vertical="top"/>
      <protection/>
    </xf>
    <xf numFmtId="165" fontId="27" fillId="0" borderId="35" xfId="0" applyNumberFormat="1" applyFont="1" applyFill="1" applyBorder="1" applyAlignment="1" applyProtection="1">
      <alignment horizontal="center" vertical="top"/>
      <protection/>
    </xf>
    <xf numFmtId="0" fontId="23" fillId="0" borderId="0" xfId="0" applyFont="1" applyAlignment="1">
      <alignment horizontal="right" vertical="top"/>
    </xf>
    <xf numFmtId="0" fontId="29" fillId="0" borderId="35" xfId="0" applyFont="1" applyFill="1" applyBorder="1" applyAlignment="1" applyProtection="1">
      <alignment horizontal="left" vertical="top" wrapText="1"/>
      <protection/>
    </xf>
    <xf numFmtId="0" fontId="30" fillId="0" borderId="52" xfId="0" applyFont="1" applyFill="1" applyBorder="1" applyAlignment="1" applyProtection="1">
      <alignment horizontal="center" vertical="top"/>
      <protection locked="0"/>
    </xf>
    <xf numFmtId="0" fontId="25" fillId="0" borderId="22" xfId="0" applyFont="1" applyFill="1" applyBorder="1" applyAlignment="1" applyProtection="1">
      <alignment horizontal="center" vertical="top"/>
      <protection/>
    </xf>
    <xf numFmtId="166" fontId="25" fillId="0" borderId="52" xfId="0" applyNumberFormat="1" applyFont="1" applyFill="1" applyBorder="1" applyAlignment="1" applyProtection="1">
      <alignment horizontal="center" vertical="top"/>
      <protection/>
    </xf>
    <xf numFmtId="164" fontId="25" fillId="0" borderId="53" xfId="0" applyNumberFormat="1" applyFont="1" applyFill="1" applyBorder="1" applyAlignment="1" applyProtection="1">
      <alignment horizontal="center" vertical="top"/>
      <protection/>
    </xf>
    <xf numFmtId="0" fontId="25" fillId="0" borderId="54" xfId="0" applyFont="1" applyFill="1" applyBorder="1" applyAlignment="1" applyProtection="1">
      <alignment horizontal="center" vertical="top"/>
      <protection/>
    </xf>
    <xf numFmtId="164" fontId="22" fillId="0" borderId="52" xfId="0" applyNumberFormat="1" applyFont="1" applyFill="1" applyBorder="1" applyAlignment="1" applyProtection="1">
      <alignment vertical="top"/>
      <protection/>
    </xf>
    <xf numFmtId="1" fontId="22" fillId="0" borderId="54" xfId="0" applyNumberFormat="1" applyFont="1" applyFill="1" applyBorder="1" applyAlignment="1" applyProtection="1">
      <alignment vertical="top"/>
      <protection/>
    </xf>
    <xf numFmtId="0" fontId="25" fillId="36" borderId="0" xfId="0" applyFont="1" applyFill="1" applyBorder="1" applyAlignment="1" applyProtection="1">
      <alignment vertical="top"/>
      <protection/>
    </xf>
    <xf numFmtId="165" fontId="27" fillId="36" borderId="36" xfId="0" applyNumberFormat="1" applyFont="1" applyFill="1" applyBorder="1" applyAlignment="1" applyProtection="1">
      <alignment horizontal="center" vertical="top"/>
      <protection/>
    </xf>
    <xf numFmtId="1" fontId="31" fillId="0" borderId="55" xfId="0" applyNumberFormat="1" applyFont="1" applyFill="1" applyBorder="1" applyAlignment="1" applyProtection="1">
      <alignment horizontal="center" vertical="top"/>
      <protection/>
    </xf>
    <xf numFmtId="0" fontId="28" fillId="0" borderId="56" xfId="0" applyFont="1" applyFill="1" applyBorder="1" applyAlignment="1" applyProtection="1">
      <alignment horizontal="right" vertical="top" wrapText="1"/>
      <protection/>
    </xf>
    <xf numFmtId="0" fontId="30" fillId="0" borderId="57" xfId="0" applyFont="1" applyFill="1" applyBorder="1" applyAlignment="1" applyProtection="1">
      <alignment horizontal="center" vertical="top"/>
      <protection locked="0"/>
    </xf>
    <xf numFmtId="0" fontId="25" fillId="0" borderId="58" xfId="0" applyFont="1" applyFill="1" applyBorder="1" applyAlignment="1" applyProtection="1">
      <alignment horizontal="center" vertical="top"/>
      <protection/>
    </xf>
    <xf numFmtId="166" fontId="25" fillId="0" borderId="57" xfId="0" applyNumberFormat="1" applyFont="1" applyFill="1" applyBorder="1" applyAlignment="1" applyProtection="1">
      <alignment horizontal="center" vertical="top"/>
      <protection/>
    </xf>
    <xf numFmtId="164" fontId="25" fillId="37" borderId="57" xfId="0" applyNumberFormat="1" applyFont="1" applyFill="1" applyBorder="1" applyAlignment="1" applyProtection="1">
      <alignment horizontal="center" vertical="top"/>
      <protection locked="0"/>
    </xf>
    <xf numFmtId="0" fontId="25" fillId="0" borderId="59" xfId="0" applyFont="1" applyFill="1" applyBorder="1" applyAlignment="1" applyProtection="1">
      <alignment horizontal="center" vertical="top"/>
      <protection/>
    </xf>
    <xf numFmtId="164" fontId="22" fillId="0" borderId="57" xfId="0" applyNumberFormat="1" applyFont="1" applyFill="1" applyBorder="1" applyAlignment="1" applyProtection="1">
      <alignment vertical="top"/>
      <protection/>
    </xf>
    <xf numFmtId="1" fontId="22" fillId="0" borderId="59" xfId="0" applyNumberFormat="1" applyFont="1" applyFill="1" applyBorder="1" applyAlignment="1" applyProtection="1">
      <alignment vertical="top"/>
      <protection/>
    </xf>
    <xf numFmtId="0" fontId="25" fillId="0" borderId="60" xfId="0" applyFont="1" applyFill="1" applyBorder="1" applyAlignment="1" applyProtection="1">
      <alignment horizontal="center" vertical="top"/>
      <protection/>
    </xf>
    <xf numFmtId="166" fontId="25" fillId="0" borderId="61" xfId="0" applyNumberFormat="1" applyFont="1" applyFill="1" applyBorder="1" applyAlignment="1" applyProtection="1">
      <alignment horizontal="center" vertical="top"/>
      <protection/>
    </xf>
    <xf numFmtId="0" fontId="30" fillId="0" borderId="62" xfId="0" applyFont="1" applyFill="1" applyBorder="1" applyAlignment="1" applyProtection="1">
      <alignment horizontal="center" vertical="top"/>
      <protection locked="0"/>
    </xf>
    <xf numFmtId="0" fontId="25" fillId="0" borderId="63" xfId="0" applyFont="1" applyFill="1" applyBorder="1" applyAlignment="1" applyProtection="1">
      <alignment horizontal="center" vertical="top"/>
      <protection/>
    </xf>
    <xf numFmtId="166" fontId="25" fillId="0" borderId="64" xfId="0" applyNumberFormat="1" applyFont="1" applyFill="1" applyBorder="1" applyAlignment="1" applyProtection="1">
      <alignment horizontal="center" vertical="top"/>
      <protection/>
    </xf>
    <xf numFmtId="164" fontId="25" fillId="37" borderId="62" xfId="0" applyNumberFormat="1" applyFont="1" applyFill="1" applyBorder="1" applyAlignment="1" applyProtection="1">
      <alignment horizontal="center" vertical="top"/>
      <protection locked="0"/>
    </xf>
    <xf numFmtId="0" fontId="25" fillId="0" borderId="65" xfId="0" applyFont="1" applyFill="1" applyBorder="1" applyAlignment="1" applyProtection="1">
      <alignment horizontal="center" vertical="top"/>
      <protection/>
    </xf>
    <xf numFmtId="164" fontId="22" fillId="0" borderId="62" xfId="0" applyNumberFormat="1" applyFont="1" applyFill="1" applyBorder="1" applyAlignment="1" applyProtection="1">
      <alignment vertical="top"/>
      <protection/>
    </xf>
    <xf numFmtId="1" fontId="22" fillId="0" borderId="65" xfId="0" applyNumberFormat="1" applyFont="1" applyFill="1" applyBorder="1" applyAlignment="1" applyProtection="1">
      <alignment vertical="top"/>
      <protection/>
    </xf>
    <xf numFmtId="1" fontId="31" fillId="0" borderId="50" xfId="0" applyNumberFormat="1" applyFont="1" applyFill="1" applyBorder="1" applyAlignment="1" applyProtection="1">
      <alignment horizontal="center" vertical="top"/>
      <protection/>
    </xf>
    <xf numFmtId="0" fontId="26" fillId="38" borderId="18" xfId="0" applyFont="1" applyFill="1" applyBorder="1" applyAlignment="1">
      <alignment vertical="top"/>
    </xf>
    <xf numFmtId="0" fontId="25" fillId="38" borderId="19" xfId="0" applyFont="1" applyFill="1" applyBorder="1" applyAlignment="1" applyProtection="1">
      <alignment horizontal="center" vertical="top"/>
      <protection/>
    </xf>
    <xf numFmtId="0" fontId="25" fillId="38" borderId="19" xfId="0" applyFont="1" applyFill="1" applyBorder="1" applyAlignment="1" applyProtection="1">
      <alignment horizontal="center" vertical="top"/>
      <protection locked="0"/>
    </xf>
    <xf numFmtId="1" fontId="25" fillId="38" borderId="19" xfId="0" applyNumberFormat="1" applyFont="1" applyFill="1" applyBorder="1" applyAlignment="1" applyProtection="1">
      <alignment horizontal="center" vertical="top"/>
      <protection/>
    </xf>
    <xf numFmtId="164" fontId="25" fillId="38" borderId="19" xfId="0" applyNumberFormat="1" applyFont="1" applyFill="1" applyBorder="1" applyAlignment="1" applyProtection="1">
      <alignment horizontal="center" vertical="top"/>
      <protection/>
    </xf>
    <xf numFmtId="0" fontId="25" fillId="38" borderId="19" xfId="0" applyFont="1" applyFill="1" applyBorder="1" applyAlignment="1" applyProtection="1">
      <alignment vertical="top"/>
      <protection/>
    </xf>
    <xf numFmtId="165" fontId="27" fillId="38" borderId="35" xfId="0" applyNumberFormat="1" applyFont="1" applyFill="1" applyBorder="1" applyAlignment="1" applyProtection="1">
      <alignment horizontal="center" vertical="top"/>
      <protection/>
    </xf>
    <xf numFmtId="0" fontId="25" fillId="39" borderId="18" xfId="0" applyFont="1" applyFill="1" applyBorder="1" applyAlignment="1" applyProtection="1">
      <alignment horizontal="left" vertical="top"/>
      <protection/>
    </xf>
    <xf numFmtId="0" fontId="25" fillId="39" borderId="19" xfId="0" applyFont="1" applyFill="1" applyBorder="1" applyAlignment="1" applyProtection="1">
      <alignment horizontal="left" vertical="top" wrapText="1"/>
      <protection/>
    </xf>
    <xf numFmtId="0" fontId="25" fillId="39" borderId="19" xfId="0" applyFont="1" applyFill="1" applyBorder="1" applyAlignment="1" applyProtection="1">
      <alignment horizontal="center" vertical="top" wrapText="1"/>
      <protection locked="0"/>
    </xf>
    <xf numFmtId="0" fontId="25" fillId="39" borderId="19" xfId="0" applyFont="1" applyFill="1" applyBorder="1" applyAlignment="1" applyProtection="1">
      <alignment horizontal="center" vertical="top" wrapText="1"/>
      <protection/>
    </xf>
    <xf numFmtId="1" fontId="25" fillId="39" borderId="19" xfId="0" applyNumberFormat="1" applyFont="1" applyFill="1" applyBorder="1" applyAlignment="1" applyProtection="1">
      <alignment horizontal="center" vertical="top" wrapText="1"/>
      <protection/>
    </xf>
    <xf numFmtId="164" fontId="25" fillId="39" borderId="19" xfId="0" applyNumberFormat="1" applyFont="1" applyFill="1" applyBorder="1" applyAlignment="1" applyProtection="1">
      <alignment horizontal="center" vertical="top" wrapText="1"/>
      <protection/>
    </xf>
    <xf numFmtId="0" fontId="25" fillId="39" borderId="19" xfId="0" applyFont="1" applyFill="1" applyBorder="1" applyAlignment="1" applyProtection="1">
      <alignment vertical="top"/>
      <protection/>
    </xf>
    <xf numFmtId="0" fontId="25" fillId="39" borderId="37" xfId="0" applyFont="1" applyFill="1" applyBorder="1" applyAlignment="1" applyProtection="1">
      <alignment horizontal="center" vertical="top" wrapText="1"/>
      <protection/>
    </xf>
    <xf numFmtId="165" fontId="27" fillId="0" borderId="55" xfId="0" applyNumberFormat="1" applyFont="1" applyFill="1" applyBorder="1" applyAlignment="1" applyProtection="1">
      <alignment horizontal="center" vertical="top"/>
      <protection/>
    </xf>
    <xf numFmtId="14" fontId="28" fillId="0" borderId="28" xfId="0" applyNumberFormat="1" applyFont="1" applyFill="1" applyBorder="1" applyAlignment="1" applyProtection="1">
      <alignment horizontal="center" vertical="top" wrapText="1"/>
      <protection/>
    </xf>
    <xf numFmtId="0" fontId="29" fillId="0" borderId="30" xfId="0" applyFont="1" applyFill="1" applyBorder="1" applyAlignment="1" applyProtection="1">
      <alignment horizontal="left" vertical="top" wrapText="1"/>
      <protection/>
    </xf>
    <xf numFmtId="0" fontId="30" fillId="0" borderId="66" xfId="0" applyFont="1" applyFill="1" applyBorder="1" applyAlignment="1" applyProtection="1">
      <alignment horizontal="center" vertical="top"/>
      <protection locked="0"/>
    </xf>
    <xf numFmtId="0" fontId="25" fillId="0" borderId="67" xfId="0" applyFont="1" applyFill="1" applyBorder="1" applyAlignment="1" applyProtection="1">
      <alignment horizontal="center" vertical="top"/>
      <protection/>
    </xf>
    <xf numFmtId="166" fontId="25" fillId="0" borderId="67" xfId="0" applyNumberFormat="1" applyFont="1" applyFill="1" applyBorder="1" applyAlignment="1" applyProtection="1">
      <alignment horizontal="center" vertical="top"/>
      <protection/>
    </xf>
    <xf numFmtId="164" fontId="25" fillId="37" borderId="66" xfId="0" applyNumberFormat="1" applyFont="1" applyFill="1" applyBorder="1" applyAlignment="1" applyProtection="1">
      <alignment horizontal="center" vertical="top"/>
      <protection locked="0"/>
    </xf>
    <xf numFmtId="0" fontId="25" fillId="0" borderId="68" xfId="0" applyFont="1" applyFill="1" applyBorder="1" applyAlignment="1" applyProtection="1">
      <alignment horizontal="center" vertical="top"/>
      <protection/>
    </xf>
    <xf numFmtId="0" fontId="25" fillId="0" borderId="67" xfId="0" applyFont="1" applyFill="1" applyBorder="1" applyAlignment="1" applyProtection="1">
      <alignment horizontal="center" vertical="top"/>
      <protection locked="0"/>
    </xf>
    <xf numFmtId="164" fontId="22" fillId="0" borderId="66" xfId="0" applyNumberFormat="1" applyFont="1" applyFill="1" applyBorder="1" applyAlignment="1" applyProtection="1">
      <alignment vertical="top"/>
      <protection/>
    </xf>
    <xf numFmtId="9" fontId="22" fillId="0" borderId="67" xfId="0" applyNumberFormat="1" applyFont="1" applyFill="1" applyBorder="1" applyAlignment="1" applyProtection="1">
      <alignment vertical="top"/>
      <protection/>
    </xf>
    <xf numFmtId="0" fontId="28" fillId="0" borderId="69" xfId="0" applyFont="1" applyFill="1" applyBorder="1" applyAlignment="1" applyProtection="1">
      <alignment horizontal="center" vertical="top" wrapText="1"/>
      <protection/>
    </xf>
    <xf numFmtId="0" fontId="29" fillId="0" borderId="70" xfId="0" applyFont="1" applyFill="1" applyBorder="1" applyAlignment="1" applyProtection="1">
      <alignment horizontal="left" vertical="top" wrapText="1"/>
      <protection/>
    </xf>
    <xf numFmtId="0" fontId="30" fillId="0" borderId="71" xfId="0" applyFont="1" applyFill="1" applyBorder="1" applyAlignment="1" applyProtection="1">
      <alignment horizontal="center" vertical="top"/>
      <protection locked="0"/>
    </xf>
    <xf numFmtId="0" fontId="25" fillId="0" borderId="72" xfId="0" applyFont="1" applyFill="1" applyBorder="1" applyAlignment="1" applyProtection="1">
      <alignment horizontal="center" vertical="top"/>
      <protection/>
    </xf>
    <xf numFmtId="166" fontId="25" fillId="0" borderId="73" xfId="0" applyNumberFormat="1" applyFont="1" applyFill="1" applyBorder="1" applyAlignment="1" applyProtection="1">
      <alignment horizontal="center" vertical="top"/>
      <protection/>
    </xf>
    <xf numFmtId="164" fontId="25" fillId="37" borderId="74" xfId="0" applyNumberFormat="1" applyFont="1" applyFill="1" applyBorder="1" applyAlignment="1" applyProtection="1">
      <alignment horizontal="center" vertical="top"/>
      <protection locked="0"/>
    </xf>
    <xf numFmtId="0" fontId="25" fillId="0" borderId="75" xfId="0" applyFont="1" applyFill="1" applyBorder="1" applyAlignment="1" applyProtection="1">
      <alignment horizontal="center" vertical="top"/>
      <protection/>
    </xf>
    <xf numFmtId="0" fontId="25" fillId="0" borderId="72" xfId="0" applyFont="1" applyFill="1" applyBorder="1" applyAlignment="1" applyProtection="1">
      <alignment horizontal="center" vertical="top"/>
      <protection locked="0"/>
    </xf>
    <xf numFmtId="164" fontId="22" fillId="0" borderId="71" xfId="0" applyNumberFormat="1" applyFont="1" applyFill="1" applyBorder="1" applyAlignment="1" applyProtection="1">
      <alignment vertical="top"/>
      <protection/>
    </xf>
    <xf numFmtId="1" fontId="22" fillId="0" borderId="75" xfId="0" applyNumberFormat="1" applyFont="1" applyFill="1" applyBorder="1" applyAlignment="1" applyProtection="1">
      <alignment vertical="top"/>
      <protection/>
    </xf>
    <xf numFmtId="9" fontId="22" fillId="0" borderId="72" xfId="0" applyNumberFormat="1" applyFont="1" applyFill="1" applyBorder="1" applyAlignment="1" applyProtection="1">
      <alignment vertical="top"/>
      <protection/>
    </xf>
    <xf numFmtId="164" fontId="25" fillId="37" borderId="71" xfId="0" applyNumberFormat="1" applyFont="1" applyFill="1" applyBorder="1" applyAlignment="1" applyProtection="1">
      <alignment horizontal="center" vertical="top"/>
      <protection locked="0"/>
    </xf>
    <xf numFmtId="1" fontId="22" fillId="0" borderId="76" xfId="0" applyNumberFormat="1" applyFont="1" applyFill="1" applyBorder="1" applyAlignment="1" applyProtection="1">
      <alignment vertical="top"/>
      <protection/>
    </xf>
    <xf numFmtId="0" fontId="25" fillId="0" borderId="72" xfId="0" applyFont="1" applyFill="1" applyBorder="1" applyAlignment="1" applyProtection="1">
      <alignment horizontal="center" vertical="top" wrapText="1"/>
      <protection/>
    </xf>
    <xf numFmtId="0" fontId="28" fillId="0" borderId="31" xfId="0" applyFont="1" applyFill="1" applyBorder="1" applyAlignment="1" applyProtection="1">
      <alignment horizontal="center" vertical="top" wrapText="1"/>
      <protection/>
    </xf>
    <xf numFmtId="0" fontId="29" fillId="0" borderId="27" xfId="0" applyFont="1" applyFill="1" applyBorder="1" applyAlignment="1" applyProtection="1">
      <alignment horizontal="left" vertical="top" wrapText="1"/>
      <protection/>
    </xf>
    <xf numFmtId="0" fontId="30" fillId="0" borderId="77" xfId="0" applyFont="1" applyFill="1" applyBorder="1" applyAlignment="1" applyProtection="1">
      <alignment horizontal="center" vertical="top"/>
      <protection locked="0"/>
    </xf>
    <xf numFmtId="0" fontId="25" fillId="0" borderId="78" xfId="0" applyFont="1" applyFill="1" applyBorder="1" applyAlignment="1" applyProtection="1">
      <alignment horizontal="center" vertical="top"/>
      <protection/>
    </xf>
    <xf numFmtId="166" fontId="25" fillId="0" borderId="50" xfId="0" applyNumberFormat="1" applyFont="1" applyFill="1" applyBorder="1" applyAlignment="1" applyProtection="1">
      <alignment horizontal="center" vertical="top"/>
      <protection/>
    </xf>
    <xf numFmtId="0" fontId="28" fillId="0" borderId="28" xfId="0" applyFont="1" applyFill="1" applyBorder="1" applyAlignment="1" applyProtection="1">
      <alignment horizontal="center" vertical="top" wrapText="1"/>
      <protection/>
    </xf>
    <xf numFmtId="0" fontId="29" fillId="0" borderId="79" xfId="0" applyFont="1" applyFill="1" applyBorder="1" applyAlignment="1" applyProtection="1">
      <alignment horizontal="left" vertical="top" wrapText="1"/>
      <protection/>
    </xf>
    <xf numFmtId="166" fontId="25" fillId="0" borderId="80" xfId="0" applyNumberFormat="1" applyFont="1" applyFill="1" applyBorder="1" applyAlignment="1" applyProtection="1">
      <alignment horizontal="center" vertical="top"/>
      <protection/>
    </xf>
    <xf numFmtId="166" fontId="25" fillId="0" borderId="81" xfId="0" applyNumberFormat="1" applyFont="1" applyFill="1" applyBorder="1" applyAlignment="1" applyProtection="1">
      <alignment horizontal="center" vertical="top"/>
      <protection/>
    </xf>
    <xf numFmtId="164" fontId="25" fillId="0" borderId="80" xfId="0" applyNumberFormat="1" applyFont="1" applyFill="1" applyBorder="1" applyAlignment="1" applyProtection="1">
      <alignment horizontal="center" vertical="top"/>
      <protection/>
    </xf>
    <xf numFmtId="0" fontId="25" fillId="0" borderId="82" xfId="0" applyFont="1" applyFill="1" applyBorder="1" applyAlignment="1" applyProtection="1">
      <alignment horizontal="center" vertical="top"/>
      <protection/>
    </xf>
    <xf numFmtId="166" fontId="25" fillId="0" borderId="60" xfId="0" applyNumberFormat="1" applyFont="1" applyFill="1" applyBorder="1" applyAlignment="1" applyProtection="1">
      <alignment horizontal="center" vertical="top"/>
      <protection/>
    </xf>
    <xf numFmtId="1" fontId="34" fillId="37" borderId="57" xfId="0" applyNumberFormat="1" applyFont="1" applyFill="1" applyBorder="1" applyAlignment="1" applyProtection="1">
      <alignment horizontal="center" vertical="top"/>
      <protection locked="0"/>
    </xf>
    <xf numFmtId="0" fontId="34" fillId="0" borderId="59" xfId="0" applyFont="1" applyFill="1" applyBorder="1" applyAlignment="1" applyProtection="1">
      <alignment horizontal="center" vertical="top"/>
      <protection/>
    </xf>
    <xf numFmtId="0" fontId="28" fillId="0" borderId="83" xfId="0" applyFont="1" applyFill="1" applyBorder="1" applyAlignment="1" applyProtection="1">
      <alignment horizontal="right" vertical="top" wrapText="1"/>
      <protection/>
    </xf>
    <xf numFmtId="166" fontId="25" fillId="0" borderId="84" xfId="0" applyNumberFormat="1" applyFont="1" applyFill="1" applyBorder="1" applyAlignment="1" applyProtection="1">
      <alignment horizontal="center" vertical="top"/>
      <protection/>
    </xf>
    <xf numFmtId="166" fontId="25" fillId="0" borderId="85" xfId="0" applyNumberFormat="1" applyFont="1" applyFill="1" applyBorder="1" applyAlignment="1" applyProtection="1">
      <alignment horizontal="center" vertical="top"/>
      <protection/>
    </xf>
    <xf numFmtId="1" fontId="35" fillId="37" borderId="84" xfId="0" applyNumberFormat="1" applyFont="1" applyFill="1" applyBorder="1" applyAlignment="1" applyProtection="1">
      <alignment horizontal="center" vertical="top"/>
      <protection locked="0"/>
    </xf>
    <xf numFmtId="0" fontId="34" fillId="0" borderId="86" xfId="0" applyFont="1" applyFill="1" applyBorder="1" applyAlignment="1" applyProtection="1">
      <alignment horizontal="center" vertical="top"/>
      <protection/>
    </xf>
    <xf numFmtId="166" fontId="25" fillId="0" borderId="72" xfId="0" applyNumberFormat="1" applyFont="1" applyFill="1" applyBorder="1" applyAlignment="1" applyProtection="1">
      <alignment horizontal="center" vertical="top"/>
      <protection/>
    </xf>
    <xf numFmtId="164" fontId="25" fillId="40" borderId="71" xfId="0" applyNumberFormat="1" applyFont="1" applyFill="1" applyBorder="1" applyAlignment="1" applyProtection="1">
      <alignment horizontal="center" vertical="top"/>
      <protection/>
    </xf>
    <xf numFmtId="166" fontId="25" fillId="0" borderId="78" xfId="0" applyNumberFormat="1" applyFont="1" applyFill="1" applyBorder="1" applyAlignment="1" applyProtection="1">
      <alignment horizontal="center" vertical="top"/>
      <protection/>
    </xf>
    <xf numFmtId="164" fontId="25" fillId="37" borderId="53" xfId="0" applyNumberFormat="1" applyFont="1" applyFill="1" applyBorder="1" applyAlignment="1" applyProtection="1">
      <alignment horizontal="center" vertical="top"/>
      <protection locked="0"/>
    </xf>
    <xf numFmtId="0" fontId="25" fillId="0" borderId="87" xfId="0" applyFont="1" applyFill="1" applyBorder="1" applyAlignment="1" applyProtection="1">
      <alignment horizontal="center" vertical="top"/>
      <protection/>
    </xf>
    <xf numFmtId="164" fontId="22" fillId="0" borderId="77" xfId="0" applyNumberFormat="1" applyFont="1" applyFill="1" applyBorder="1" applyAlignment="1" applyProtection="1">
      <alignment vertical="top"/>
      <protection/>
    </xf>
    <xf numFmtId="1" fontId="22" fillId="0" borderId="88" xfId="0" applyNumberFormat="1" applyFont="1" applyFill="1" applyBorder="1" applyAlignment="1" applyProtection="1">
      <alignment vertical="top"/>
      <protection/>
    </xf>
    <xf numFmtId="9" fontId="22" fillId="0" borderId="78" xfId="0" applyNumberFormat="1" applyFont="1" applyFill="1" applyBorder="1" applyAlignment="1" applyProtection="1">
      <alignment vertical="top"/>
      <protection/>
    </xf>
    <xf numFmtId="0" fontId="26" fillId="41" borderId="24" xfId="0" applyFont="1" applyFill="1" applyBorder="1" applyAlignment="1">
      <alignment vertical="top"/>
    </xf>
    <xf numFmtId="0" fontId="25" fillId="41" borderId="19" xfId="0" applyFont="1" applyFill="1" applyBorder="1" applyAlignment="1" applyProtection="1">
      <alignment horizontal="center" vertical="top"/>
      <protection/>
    </xf>
    <xf numFmtId="0" fontId="25" fillId="41" borderId="19" xfId="0" applyFont="1" applyFill="1" applyBorder="1" applyAlignment="1" applyProtection="1">
      <alignment horizontal="center" vertical="top"/>
      <protection locked="0"/>
    </xf>
    <xf numFmtId="1" fontId="25" fillId="41" borderId="19" xfId="0" applyNumberFormat="1" applyFont="1" applyFill="1" applyBorder="1" applyAlignment="1" applyProtection="1">
      <alignment horizontal="center" vertical="top"/>
      <protection/>
    </xf>
    <xf numFmtId="164" fontId="25" fillId="41" borderId="19" xfId="0" applyNumberFormat="1" applyFont="1" applyFill="1" applyBorder="1" applyAlignment="1" applyProtection="1">
      <alignment horizontal="center" vertical="top"/>
      <protection/>
    </xf>
    <xf numFmtId="0" fontId="25" fillId="41" borderId="19" xfId="0" applyFont="1" applyFill="1" applyBorder="1" applyAlignment="1" applyProtection="1">
      <alignment vertical="top"/>
      <protection/>
    </xf>
    <xf numFmtId="165" fontId="27" fillId="41" borderId="35" xfId="0" applyNumberFormat="1" applyFont="1" applyFill="1" applyBorder="1" applyAlignment="1" applyProtection="1">
      <alignment horizontal="center" vertical="top"/>
      <protection/>
    </xf>
    <xf numFmtId="165" fontId="27" fillId="0" borderId="36" xfId="0" applyNumberFormat="1" applyFont="1" applyFill="1" applyBorder="1" applyAlignment="1" applyProtection="1">
      <alignment horizontal="center" vertical="top"/>
      <protection/>
    </xf>
    <xf numFmtId="0" fontId="25" fillId="42" borderId="18" xfId="0" applyFont="1" applyFill="1" applyBorder="1" applyAlignment="1">
      <alignment vertical="top"/>
    </xf>
    <xf numFmtId="0" fontId="25" fillId="42" borderId="22" xfId="0" applyFont="1" applyFill="1" applyBorder="1" applyAlignment="1" applyProtection="1">
      <alignment horizontal="left" vertical="top"/>
      <protection/>
    </xf>
    <xf numFmtId="0" fontId="25" fillId="42" borderId="22" xfId="0" applyFont="1" applyFill="1" applyBorder="1" applyAlignment="1" applyProtection="1">
      <alignment horizontal="center" vertical="top"/>
      <protection locked="0"/>
    </xf>
    <xf numFmtId="0" fontId="25" fillId="42" borderId="19" xfId="0" applyFont="1" applyFill="1" applyBorder="1" applyAlignment="1" applyProtection="1">
      <alignment horizontal="center" vertical="top"/>
      <protection/>
    </xf>
    <xf numFmtId="0" fontId="25" fillId="42" borderId="29" xfId="0" applyFont="1" applyFill="1" applyBorder="1" applyAlignment="1" applyProtection="1">
      <alignment horizontal="center" vertical="top"/>
      <protection/>
    </xf>
    <xf numFmtId="1" fontId="25" fillId="42" borderId="22" xfId="0" applyNumberFormat="1" applyFont="1" applyFill="1" applyBorder="1" applyAlignment="1" applyProtection="1">
      <alignment horizontal="center" vertical="top"/>
      <protection/>
    </xf>
    <xf numFmtId="0" fontId="25" fillId="42" borderId="22" xfId="0" applyFont="1" applyFill="1" applyBorder="1" applyAlignment="1" applyProtection="1">
      <alignment horizontal="center" vertical="top"/>
      <protection/>
    </xf>
    <xf numFmtId="164" fontId="25" fillId="42" borderId="22" xfId="0" applyNumberFormat="1" applyFont="1" applyFill="1" applyBorder="1" applyAlignment="1" applyProtection="1">
      <alignment horizontal="center" vertical="top"/>
      <protection/>
    </xf>
    <xf numFmtId="0" fontId="25" fillId="42" borderId="22" xfId="0" applyFont="1" applyFill="1" applyBorder="1" applyAlignment="1" applyProtection="1">
      <alignment vertical="top"/>
      <protection/>
    </xf>
    <xf numFmtId="0" fontId="25" fillId="42" borderId="37" xfId="0" applyFont="1" applyFill="1" applyBorder="1" applyAlignment="1" applyProtection="1">
      <alignment horizontal="center" vertical="top"/>
      <protection/>
    </xf>
    <xf numFmtId="0" fontId="28" fillId="0" borderId="18" xfId="0" applyFont="1" applyFill="1" applyBorder="1" applyAlignment="1" applyProtection="1">
      <alignment horizontal="center" vertical="top" wrapText="1"/>
      <protection/>
    </xf>
    <xf numFmtId="0" fontId="29" fillId="0" borderId="37" xfId="0" applyFont="1" applyFill="1" applyBorder="1" applyAlignment="1" applyProtection="1">
      <alignment horizontal="left" vertical="top" wrapText="1"/>
      <protection/>
    </xf>
    <xf numFmtId="0" fontId="25" fillId="0" borderId="0" xfId="0" applyFont="1" applyFill="1" applyBorder="1" applyAlignment="1" applyProtection="1">
      <alignment horizontal="center" vertical="top"/>
      <protection/>
    </xf>
    <xf numFmtId="164" fontId="25" fillId="37" borderId="52" xfId="0" applyNumberFormat="1" applyFont="1" applyFill="1" applyBorder="1" applyAlignment="1" applyProtection="1">
      <alignment horizontal="center" vertical="top"/>
      <protection locked="0"/>
    </xf>
    <xf numFmtId="0" fontId="25" fillId="0" borderId="48" xfId="0" applyFont="1" applyFill="1" applyBorder="1" applyAlignment="1" applyProtection="1">
      <alignment horizontal="center" vertical="top"/>
      <protection locked="0"/>
    </xf>
    <xf numFmtId="9" fontId="22" fillId="0" borderId="48" xfId="0" applyNumberFormat="1" applyFont="1" applyFill="1" applyBorder="1" applyAlignment="1" applyProtection="1">
      <alignment vertical="top"/>
      <protection/>
    </xf>
    <xf numFmtId="0" fontId="25" fillId="42" borderId="18" xfId="0" applyFont="1" applyFill="1" applyBorder="1" applyAlignment="1" applyProtection="1">
      <alignment horizontal="left" vertical="top"/>
      <protection/>
    </xf>
    <xf numFmtId="0" fontId="29" fillId="42" borderId="19" xfId="0" applyFont="1" applyFill="1" applyBorder="1" applyAlignment="1" applyProtection="1">
      <alignment horizontal="left" vertical="top" wrapText="1"/>
      <protection/>
    </xf>
    <xf numFmtId="0" fontId="30" fillId="42" borderId="19" xfId="0" applyFont="1" applyFill="1" applyBorder="1" applyAlignment="1" applyProtection="1">
      <alignment horizontal="center" vertical="top"/>
      <protection locked="0"/>
    </xf>
    <xf numFmtId="164" fontId="25" fillId="42" borderId="19" xfId="0" applyNumberFormat="1" applyFont="1" applyFill="1" applyBorder="1" applyAlignment="1" applyProtection="1">
      <alignment horizontal="center" vertical="top"/>
      <protection/>
    </xf>
    <xf numFmtId="0" fontId="25" fillId="42" borderId="19" xfId="0" applyFont="1" applyFill="1" applyBorder="1" applyAlignment="1" applyProtection="1">
      <alignment horizontal="center" vertical="top"/>
      <protection locked="0"/>
    </xf>
    <xf numFmtId="164" fontId="22" fillId="42" borderId="19" xfId="0" applyNumberFormat="1" applyFont="1" applyFill="1" applyBorder="1" applyAlignment="1" applyProtection="1">
      <alignment vertical="top"/>
      <protection/>
    </xf>
    <xf numFmtId="1" fontId="22" fillId="42" borderId="19" xfId="0" applyNumberFormat="1" applyFont="1" applyFill="1" applyBorder="1" applyAlignment="1" applyProtection="1">
      <alignment vertical="top"/>
      <protection/>
    </xf>
    <xf numFmtId="9" fontId="22" fillId="42" borderId="37" xfId="0" applyNumberFormat="1" applyFont="1" applyFill="1" applyBorder="1" applyAlignment="1" applyProtection="1">
      <alignment vertical="top"/>
      <protection/>
    </xf>
    <xf numFmtId="166" fontId="25" fillId="0" borderId="29" xfId="0" applyNumberFormat="1" applyFont="1" applyFill="1" applyBorder="1" applyAlignment="1" applyProtection="1">
      <alignment horizontal="center" vertical="top"/>
      <protection/>
    </xf>
    <xf numFmtId="1" fontId="22" fillId="0" borderId="68" xfId="0" applyNumberFormat="1" applyFont="1" applyFill="1" applyBorder="1" applyAlignment="1" applyProtection="1">
      <alignment vertical="top"/>
      <protection/>
    </xf>
    <xf numFmtId="0" fontId="28" fillId="0" borderId="89" xfId="0" applyFont="1" applyFill="1" applyBorder="1" applyAlignment="1" applyProtection="1">
      <alignment horizontal="center" vertical="top" wrapText="1"/>
      <protection/>
    </xf>
    <xf numFmtId="0" fontId="29" fillId="0" borderId="26" xfId="0" applyFont="1" applyFill="1" applyBorder="1" applyAlignment="1" applyProtection="1">
      <alignment horizontal="left" vertical="top" wrapText="1"/>
      <protection/>
    </xf>
    <xf numFmtId="0" fontId="30" fillId="0" borderId="53" xfId="0" applyFont="1" applyFill="1" applyBorder="1" applyAlignment="1" applyProtection="1">
      <alignment horizontal="center" vertical="top"/>
      <protection locked="0"/>
    </xf>
    <xf numFmtId="0" fontId="25" fillId="0" borderId="90" xfId="0" applyFont="1" applyFill="1" applyBorder="1" applyAlignment="1" applyProtection="1">
      <alignment horizontal="center" vertical="top"/>
      <protection/>
    </xf>
    <xf numFmtId="166" fontId="25" fillId="0" borderId="14" xfId="0" applyNumberFormat="1" applyFont="1" applyFill="1" applyBorder="1" applyAlignment="1" applyProtection="1">
      <alignment horizontal="center" vertical="top"/>
      <protection/>
    </xf>
    <xf numFmtId="0" fontId="28" fillId="0" borderId="23" xfId="0" applyFont="1" applyFill="1" applyBorder="1" applyAlignment="1" applyProtection="1">
      <alignment horizontal="center" vertical="top" wrapText="1"/>
      <protection/>
    </xf>
    <xf numFmtId="0" fontId="34" fillId="0" borderId="57" xfId="0" applyFont="1" applyFill="1" applyBorder="1" applyAlignment="1" applyProtection="1">
      <alignment horizontal="center" vertical="top"/>
      <protection/>
    </xf>
    <xf numFmtId="166" fontId="22" fillId="0" borderId="60" xfId="0" applyNumberFormat="1" applyFont="1" applyBorder="1" applyAlignment="1">
      <alignment horizontal="center" vertical="top" wrapText="1"/>
    </xf>
    <xf numFmtId="0" fontId="34" fillId="37" borderId="57" xfId="0" applyFont="1" applyFill="1" applyBorder="1" applyAlignment="1" applyProtection="1">
      <alignment horizontal="center" vertical="top"/>
      <protection locked="0"/>
    </xf>
    <xf numFmtId="0" fontId="34" fillId="0" borderId="56" xfId="0" applyFont="1" applyFill="1" applyBorder="1" applyAlignment="1" applyProtection="1">
      <alignment horizontal="center" vertical="top"/>
      <protection/>
    </xf>
    <xf numFmtId="164" fontId="22" fillId="0" borderId="53" xfId="0" applyNumberFormat="1" applyFont="1" applyFill="1" applyBorder="1" applyAlignment="1" applyProtection="1">
      <alignment vertical="top"/>
      <protection/>
    </xf>
    <xf numFmtId="1" fontId="22" fillId="0" borderId="87" xfId="0" applyNumberFormat="1" applyFont="1" applyFill="1" applyBorder="1" applyAlignment="1" applyProtection="1">
      <alignment vertical="top"/>
      <protection/>
    </xf>
    <xf numFmtId="0" fontId="28" fillId="0" borderId="24" xfId="0" applyFont="1" applyFill="1" applyBorder="1" applyAlignment="1" applyProtection="1">
      <alignment horizontal="center" vertical="top" wrapText="1"/>
      <protection/>
    </xf>
    <xf numFmtId="0" fontId="26" fillId="43" borderId="18" xfId="0" applyFont="1" applyFill="1" applyBorder="1" applyAlignment="1">
      <alignment vertical="top"/>
    </xf>
    <xf numFmtId="0" fontId="25" fillId="43" borderId="19" xfId="0" applyFont="1" applyFill="1" applyBorder="1" applyAlignment="1" applyProtection="1">
      <alignment horizontal="center" vertical="top"/>
      <protection/>
    </xf>
    <xf numFmtId="0" fontId="25" fillId="43" borderId="19" xfId="0" applyFont="1" applyFill="1" applyBorder="1" applyAlignment="1" applyProtection="1">
      <alignment horizontal="center" vertical="top"/>
      <protection locked="0"/>
    </xf>
    <xf numFmtId="1" fontId="25" fillId="43" borderId="19" xfId="0" applyNumberFormat="1" applyFont="1" applyFill="1" applyBorder="1" applyAlignment="1" applyProtection="1">
      <alignment horizontal="center" vertical="top"/>
      <protection/>
    </xf>
    <xf numFmtId="164" fontId="25" fillId="43" borderId="19" xfId="0" applyNumberFormat="1" applyFont="1" applyFill="1" applyBorder="1" applyAlignment="1" applyProtection="1">
      <alignment horizontal="center" vertical="top"/>
      <protection/>
    </xf>
    <xf numFmtId="0" fontId="25" fillId="43" borderId="19" xfId="0" applyFont="1" applyFill="1" applyBorder="1" applyAlignment="1" applyProtection="1">
      <alignment vertical="top"/>
      <protection/>
    </xf>
    <xf numFmtId="0" fontId="25" fillId="43" borderId="37" xfId="0" applyFont="1" applyFill="1" applyBorder="1" applyAlignment="1" applyProtection="1">
      <alignment horizontal="center" vertical="top"/>
      <protection/>
    </xf>
    <xf numFmtId="165" fontId="27" fillId="43" borderId="35" xfId="0" applyNumberFormat="1" applyFont="1" applyFill="1" applyBorder="1" applyAlignment="1" applyProtection="1">
      <alignment horizontal="center" vertical="top"/>
      <protection/>
    </xf>
    <xf numFmtId="0" fontId="25" fillId="44" borderId="24" xfId="0" applyFont="1" applyFill="1" applyBorder="1" applyAlignment="1">
      <alignment vertical="top"/>
    </xf>
    <xf numFmtId="0" fontId="25" fillId="44" borderId="19" xfId="0" applyFont="1" applyFill="1" applyBorder="1" applyAlignment="1" applyProtection="1">
      <alignment horizontal="left" vertical="top"/>
      <protection/>
    </xf>
    <xf numFmtId="0" fontId="25" fillId="44" borderId="19" xfId="0" applyFont="1" applyFill="1" applyBorder="1" applyAlignment="1" applyProtection="1">
      <alignment horizontal="center" vertical="top"/>
      <protection locked="0"/>
    </xf>
    <xf numFmtId="0" fontId="25" fillId="44" borderId="25" xfId="0" applyFont="1" applyFill="1" applyBorder="1" applyAlignment="1" applyProtection="1">
      <alignment horizontal="center" vertical="top"/>
      <protection/>
    </xf>
    <xf numFmtId="0" fontId="25" fillId="44" borderId="19" xfId="0" applyFont="1" applyFill="1" applyBorder="1" applyAlignment="1" applyProtection="1">
      <alignment horizontal="center" vertical="top"/>
      <protection/>
    </xf>
    <xf numFmtId="1" fontId="25" fillId="44" borderId="19" xfId="0" applyNumberFormat="1" applyFont="1" applyFill="1" applyBorder="1" applyAlignment="1" applyProtection="1">
      <alignment horizontal="center" vertical="top"/>
      <protection/>
    </xf>
    <xf numFmtId="164" fontId="25" fillId="44" borderId="19" xfId="0" applyNumberFormat="1" applyFont="1" applyFill="1" applyBorder="1" applyAlignment="1" applyProtection="1">
      <alignment horizontal="center" vertical="top"/>
      <protection/>
    </xf>
    <xf numFmtId="0" fontId="25" fillId="44" borderId="19" xfId="0" applyFont="1" applyFill="1" applyBorder="1" applyAlignment="1" applyProtection="1">
      <alignment vertical="top"/>
      <protection/>
    </xf>
    <xf numFmtId="0" fontId="25" fillId="44" borderId="37" xfId="0" applyFont="1" applyFill="1" applyBorder="1" applyAlignment="1" applyProtection="1">
      <alignment horizontal="center" vertical="top"/>
      <protection/>
    </xf>
    <xf numFmtId="0" fontId="29" fillId="0" borderId="91" xfId="0" applyFont="1" applyFill="1" applyBorder="1" applyAlignment="1" applyProtection="1">
      <alignment horizontal="left" vertical="top" wrapText="1"/>
      <protection/>
    </xf>
    <xf numFmtId="0" fontId="25" fillId="0" borderId="92" xfId="0" applyFont="1" applyFill="1" applyBorder="1" applyAlignment="1" applyProtection="1">
      <alignment horizontal="center" vertical="top"/>
      <protection/>
    </xf>
    <xf numFmtId="0" fontId="25" fillId="0" borderId="93" xfId="0" applyFont="1" applyFill="1" applyBorder="1" applyAlignment="1" applyProtection="1">
      <alignment horizontal="center" vertical="top"/>
      <protection/>
    </xf>
    <xf numFmtId="166" fontId="25" fillId="0" borderId="94" xfId="0" applyNumberFormat="1" applyFont="1" applyFill="1" applyBorder="1" applyAlignment="1" applyProtection="1">
      <alignment horizontal="center" vertical="top"/>
      <protection/>
    </xf>
    <xf numFmtId="164" fontId="25" fillId="0" borderId="95" xfId="0" applyNumberFormat="1" applyFont="1" applyFill="1" applyBorder="1" applyAlignment="1" applyProtection="1">
      <alignment horizontal="center" vertical="top"/>
      <protection/>
    </xf>
    <xf numFmtId="166" fontId="22" fillId="0" borderId="60" xfId="0" applyNumberFormat="1" applyFont="1" applyBorder="1" applyAlignment="1">
      <alignment horizontal="center" vertical="top"/>
    </xf>
    <xf numFmtId="1" fontId="34" fillId="37" borderId="96" xfId="0" applyNumberFormat="1" applyFont="1" applyFill="1" applyBorder="1" applyAlignment="1" applyProtection="1">
      <alignment horizontal="center" vertical="top"/>
      <protection locked="0"/>
    </xf>
    <xf numFmtId="0" fontId="34" fillId="0" borderId="84" xfId="0" applyFont="1" applyFill="1" applyBorder="1" applyAlignment="1" applyProtection="1">
      <alignment horizontal="center" vertical="top"/>
      <protection/>
    </xf>
    <xf numFmtId="166" fontId="22" fillId="0" borderId="85" xfId="0" applyNumberFormat="1" applyFont="1" applyBorder="1" applyAlignment="1">
      <alignment horizontal="center" vertical="top"/>
    </xf>
    <xf numFmtId="0" fontId="25" fillId="0" borderId="80" xfId="0" applyFont="1" applyFill="1" applyBorder="1" applyAlignment="1" applyProtection="1">
      <alignment horizontal="center" vertical="top"/>
      <protection/>
    </xf>
    <xf numFmtId="0" fontId="28" fillId="0" borderId="97" xfId="0" applyFont="1" applyFill="1" applyBorder="1" applyAlignment="1" applyProtection="1">
      <alignment horizontal="right" vertical="top" wrapText="1"/>
      <protection/>
    </xf>
    <xf numFmtId="0" fontId="34" fillId="0" borderId="98" xfId="0" applyFont="1" applyFill="1" applyBorder="1" applyAlignment="1" applyProtection="1">
      <alignment horizontal="center" vertical="top"/>
      <protection/>
    </xf>
    <xf numFmtId="0" fontId="34" fillId="0" borderId="99" xfId="0" applyFont="1" applyFill="1" applyBorder="1" applyAlignment="1" applyProtection="1">
      <alignment horizontal="center" vertical="top"/>
      <protection/>
    </xf>
    <xf numFmtId="0" fontId="34" fillId="37" borderId="84" xfId="0" applyFont="1" applyFill="1" applyBorder="1" applyAlignment="1" applyProtection="1">
      <alignment horizontal="center" vertical="top"/>
      <protection locked="0"/>
    </xf>
    <xf numFmtId="166" fontId="22" fillId="0" borderId="85" xfId="0" applyNumberFormat="1" applyFont="1" applyBorder="1" applyAlignment="1">
      <alignment horizontal="center" vertical="top" wrapText="1"/>
    </xf>
    <xf numFmtId="164" fontId="25" fillId="37" borderId="100" xfId="0" applyNumberFormat="1" applyFont="1" applyFill="1" applyBorder="1" applyAlignment="1" applyProtection="1">
      <alignment horizontal="center" vertical="top"/>
      <protection locked="0"/>
    </xf>
    <xf numFmtId="0" fontId="25" fillId="0" borderId="79" xfId="0" applyFont="1" applyFill="1" applyBorder="1" applyAlignment="1" applyProtection="1">
      <alignment horizontal="center" vertical="top"/>
      <protection/>
    </xf>
    <xf numFmtId="0" fontId="36" fillId="0" borderId="0" xfId="0" applyFont="1" applyAlignment="1">
      <alignment horizontal="right" vertical="top"/>
    </xf>
    <xf numFmtId="0" fontId="35" fillId="0" borderId="0" xfId="0" applyFont="1" applyAlignment="1">
      <alignment horizontal="right" vertical="top"/>
    </xf>
    <xf numFmtId="0" fontId="34" fillId="0" borderId="83" xfId="0" applyFont="1" applyFill="1" applyBorder="1" applyAlignment="1" applyProtection="1">
      <alignment horizontal="center" vertical="top"/>
      <protection/>
    </xf>
    <xf numFmtId="0" fontId="29" fillId="0" borderId="36" xfId="0" applyFont="1" applyFill="1" applyBorder="1" applyAlignment="1" applyProtection="1">
      <alignment horizontal="left" vertical="top" wrapText="1"/>
      <protection/>
    </xf>
    <xf numFmtId="0" fontId="25" fillId="0" borderId="101" xfId="0" applyFont="1" applyFill="1" applyBorder="1" applyAlignment="1" applyProtection="1">
      <alignment horizontal="center" vertical="top"/>
      <protection/>
    </xf>
    <xf numFmtId="0" fontId="25" fillId="0" borderId="102" xfId="0" applyFont="1" applyFill="1" applyBorder="1" applyAlignment="1" applyProtection="1">
      <alignment horizontal="center" vertical="top"/>
      <protection/>
    </xf>
    <xf numFmtId="166" fontId="25" fillId="0" borderId="103" xfId="0" applyNumberFormat="1" applyFont="1" applyFill="1" applyBorder="1" applyAlignment="1" applyProtection="1">
      <alignment horizontal="center" vertical="top"/>
      <protection/>
    </xf>
    <xf numFmtId="0" fontId="25" fillId="0" borderId="36" xfId="0" applyFont="1" applyFill="1" applyBorder="1" applyAlignment="1" applyProtection="1">
      <alignment horizontal="center" vertical="top"/>
      <protection/>
    </xf>
    <xf numFmtId="0" fontId="28" fillId="0" borderId="104" xfId="0" applyFont="1" applyFill="1" applyBorder="1" applyAlignment="1" applyProtection="1">
      <alignment horizontal="right" vertical="top" wrapText="1"/>
      <protection/>
    </xf>
    <xf numFmtId="0" fontId="34" fillId="0" borderId="62" xfId="0" applyFont="1" applyFill="1" applyBorder="1" applyAlignment="1" applyProtection="1">
      <alignment horizontal="center" vertical="top"/>
      <protection/>
    </xf>
    <xf numFmtId="166" fontId="22" fillId="0" borderId="63" xfId="0" applyNumberFormat="1" applyFont="1" applyBorder="1" applyAlignment="1">
      <alignment horizontal="center" vertical="top" wrapText="1"/>
    </xf>
    <xf numFmtId="0" fontId="34" fillId="37" borderId="62" xfId="0" applyFont="1" applyFill="1" applyBorder="1" applyAlignment="1" applyProtection="1">
      <alignment horizontal="center" vertical="top"/>
      <protection locked="0"/>
    </xf>
    <xf numFmtId="0" fontId="25" fillId="44" borderId="18" xfId="0" applyFont="1" applyFill="1" applyBorder="1" applyAlignment="1">
      <alignment vertical="top"/>
    </xf>
    <xf numFmtId="166" fontId="25" fillId="44" borderId="19" xfId="0" applyNumberFormat="1" applyFont="1" applyFill="1" applyBorder="1" applyAlignment="1" applyProtection="1">
      <alignment horizontal="center" vertical="top"/>
      <protection/>
    </xf>
    <xf numFmtId="0" fontId="30" fillId="0" borderId="74" xfId="0" applyFont="1" applyFill="1" applyBorder="1" applyAlignment="1" applyProtection="1">
      <alignment horizontal="center" vertical="top"/>
      <protection locked="0"/>
    </xf>
    <xf numFmtId="0" fontId="25" fillId="0" borderId="17" xfId="0" applyFont="1" applyFill="1" applyBorder="1" applyAlignment="1" applyProtection="1">
      <alignment horizontal="center" vertical="top" wrapText="1"/>
      <protection/>
    </xf>
    <xf numFmtId="164" fontId="25" fillId="37" borderId="40" xfId="0" applyNumberFormat="1" applyFont="1" applyFill="1" applyBorder="1" applyAlignment="1" applyProtection="1">
      <alignment horizontal="center" vertical="top"/>
      <protection locked="0"/>
    </xf>
    <xf numFmtId="0" fontId="25" fillId="0" borderId="76" xfId="0" applyFont="1" applyFill="1" applyBorder="1" applyAlignment="1" applyProtection="1">
      <alignment horizontal="center" vertical="top"/>
      <protection/>
    </xf>
    <xf numFmtId="0" fontId="25" fillId="0" borderId="73" xfId="0" applyFont="1" applyFill="1" applyBorder="1" applyAlignment="1" applyProtection="1">
      <alignment horizontal="center" vertical="top"/>
      <protection locked="0"/>
    </xf>
    <xf numFmtId="164" fontId="22" fillId="0" borderId="74" xfId="0" applyNumberFormat="1" applyFont="1" applyFill="1" applyBorder="1" applyAlignment="1" applyProtection="1">
      <alignment vertical="top"/>
      <protection/>
    </xf>
    <xf numFmtId="9" fontId="22" fillId="0" borderId="73" xfId="0" applyNumberFormat="1" applyFont="1" applyFill="1" applyBorder="1" applyAlignment="1" applyProtection="1">
      <alignment vertical="top"/>
      <protection/>
    </xf>
    <xf numFmtId="0" fontId="28" fillId="0" borderId="105" xfId="0" applyFont="1" applyFill="1" applyBorder="1" applyAlignment="1" applyProtection="1">
      <alignment horizontal="right" vertical="top" wrapText="1"/>
      <protection/>
    </xf>
    <xf numFmtId="0" fontId="34" fillId="0" borderId="106" xfId="0" applyFont="1" applyFill="1" applyBorder="1" applyAlignment="1" applyProtection="1">
      <alignment horizontal="center" vertical="top"/>
      <protection/>
    </xf>
    <xf numFmtId="0" fontId="34" fillId="0" borderId="107" xfId="0" applyFont="1" applyFill="1" applyBorder="1" applyAlignment="1" applyProtection="1">
      <alignment horizontal="center" vertical="top"/>
      <protection/>
    </xf>
    <xf numFmtId="166" fontId="22" fillId="0" borderId="108" xfId="0" applyNumberFormat="1" applyFont="1" applyFill="1" applyBorder="1" applyAlignment="1">
      <alignment horizontal="center" vertical="top"/>
    </xf>
    <xf numFmtId="0" fontId="34" fillId="37" borderId="106" xfId="0" applyFont="1" applyFill="1" applyBorder="1" applyAlignment="1" applyProtection="1">
      <alignment horizontal="center" vertical="top"/>
      <protection locked="0"/>
    </xf>
    <xf numFmtId="0" fontId="34" fillId="0" borderId="105" xfId="0" applyFont="1" applyFill="1" applyBorder="1" applyAlignment="1" applyProtection="1">
      <alignment horizontal="center" vertical="top"/>
      <protection/>
    </xf>
    <xf numFmtId="0" fontId="28" fillId="0" borderId="79" xfId="0" applyFont="1" applyFill="1" applyBorder="1" applyAlignment="1" applyProtection="1">
      <alignment horizontal="right" vertical="top" wrapText="1"/>
      <protection/>
    </xf>
    <xf numFmtId="0" fontId="34" fillId="0" borderId="80" xfId="0" applyFont="1" applyFill="1" applyBorder="1" applyAlignment="1" applyProtection="1">
      <alignment horizontal="center" vertical="top"/>
      <protection/>
    </xf>
    <xf numFmtId="0" fontId="34" fillId="0" borderId="82" xfId="0" applyFont="1" applyFill="1" applyBorder="1" applyAlignment="1" applyProtection="1">
      <alignment horizontal="center" vertical="top"/>
      <protection/>
    </xf>
    <xf numFmtId="166" fontId="22" fillId="0" borderId="81" xfId="0" applyNumberFormat="1" applyFont="1" applyFill="1" applyBorder="1" applyAlignment="1">
      <alignment horizontal="center" vertical="top"/>
    </xf>
    <xf numFmtId="0" fontId="34" fillId="37" borderId="80" xfId="0" applyFont="1" applyFill="1" applyBorder="1" applyAlignment="1" applyProtection="1">
      <alignment horizontal="center" vertical="top"/>
      <protection locked="0"/>
    </xf>
    <xf numFmtId="0" fontId="34" fillId="0" borderId="79" xfId="0" applyFont="1" applyFill="1" applyBorder="1" applyAlignment="1" applyProtection="1">
      <alignment horizontal="center" vertical="top"/>
      <protection/>
    </xf>
    <xf numFmtId="166" fontId="22" fillId="0" borderId="60" xfId="0" applyNumberFormat="1" applyFont="1" applyFill="1" applyBorder="1" applyAlignment="1">
      <alignment horizontal="center" vertical="top"/>
    </xf>
    <xf numFmtId="0" fontId="34" fillId="0" borderId="97" xfId="0" applyFont="1" applyFill="1" applyBorder="1" applyAlignment="1" applyProtection="1">
      <alignment horizontal="center" vertical="top"/>
      <protection/>
    </xf>
    <xf numFmtId="166" fontId="22" fillId="0" borderId="85" xfId="0" applyNumberFormat="1" applyFont="1" applyFill="1" applyBorder="1" applyAlignment="1">
      <alignment horizontal="center" vertical="top"/>
    </xf>
    <xf numFmtId="0" fontId="28" fillId="0" borderId="70" xfId="0" applyFont="1" applyFill="1" applyBorder="1" applyAlignment="1" applyProtection="1">
      <alignment horizontal="right" vertical="top" wrapText="1"/>
      <protection/>
    </xf>
    <xf numFmtId="0" fontId="34" fillId="0" borderId="71" xfId="0" applyFont="1" applyFill="1" applyBorder="1" applyAlignment="1" applyProtection="1">
      <alignment horizontal="center" vertical="top"/>
      <protection/>
    </xf>
    <xf numFmtId="0" fontId="34" fillId="0" borderId="75" xfId="0" applyFont="1" applyFill="1" applyBorder="1" applyAlignment="1" applyProtection="1">
      <alignment horizontal="center" vertical="top"/>
      <protection/>
    </xf>
    <xf numFmtId="166" fontId="22" fillId="0" borderId="72" xfId="0" applyNumberFormat="1" applyFont="1" applyFill="1" applyBorder="1" applyAlignment="1">
      <alignment horizontal="center" vertical="top"/>
    </xf>
    <xf numFmtId="0" fontId="34" fillId="37" borderId="71" xfId="0" applyFont="1" applyFill="1" applyBorder="1" applyAlignment="1" applyProtection="1">
      <alignment horizontal="center" vertical="top"/>
      <protection locked="0"/>
    </xf>
    <xf numFmtId="0" fontId="28" fillId="0" borderId="36" xfId="0" applyFont="1" applyFill="1" applyBorder="1" applyAlignment="1" applyProtection="1">
      <alignment horizontal="right" vertical="top" wrapText="1"/>
      <protection/>
    </xf>
    <xf numFmtId="0" fontId="34" fillId="0" borderId="101" xfId="0" applyFont="1" applyFill="1" applyBorder="1" applyAlignment="1" applyProtection="1">
      <alignment horizontal="center" vertical="top"/>
      <protection/>
    </xf>
    <xf numFmtId="0" fontId="34" fillId="0" borderId="102" xfId="0" applyFont="1" applyFill="1" applyBorder="1" applyAlignment="1" applyProtection="1">
      <alignment horizontal="center" vertical="top"/>
      <protection/>
    </xf>
    <xf numFmtId="166" fontId="22" fillId="0" borderId="55" xfId="0" applyNumberFormat="1" applyFont="1" applyFill="1" applyBorder="1" applyAlignment="1">
      <alignment horizontal="center" vertical="top"/>
    </xf>
    <xf numFmtId="0" fontId="34" fillId="37" borderId="74" xfId="0" applyFont="1" applyFill="1" applyBorder="1" applyAlignment="1" applyProtection="1">
      <alignment horizontal="center" vertical="top"/>
      <protection locked="0"/>
    </xf>
    <xf numFmtId="0" fontId="34" fillId="0" borderId="76" xfId="0" applyFont="1" applyFill="1" applyBorder="1" applyAlignment="1" applyProtection="1">
      <alignment horizontal="center" vertical="top"/>
      <protection/>
    </xf>
    <xf numFmtId="0" fontId="25" fillId="0" borderId="57" xfId="0" applyFont="1" applyFill="1" applyBorder="1" applyAlignment="1" applyProtection="1">
      <alignment horizontal="center" vertical="top"/>
      <protection/>
    </xf>
    <xf numFmtId="166" fontId="22" fillId="0" borderId="103" xfId="0" applyNumberFormat="1" applyFont="1" applyBorder="1" applyAlignment="1">
      <alignment horizontal="center" vertical="top"/>
    </xf>
    <xf numFmtId="0" fontId="34" fillId="37" borderId="98" xfId="0" applyFont="1" applyFill="1" applyBorder="1" applyAlignment="1" applyProtection="1">
      <alignment horizontal="center" vertical="top"/>
      <protection locked="0"/>
    </xf>
    <xf numFmtId="0" fontId="28" fillId="0" borderId="33" xfId="0" applyFont="1" applyFill="1" applyBorder="1" applyAlignment="1" applyProtection="1">
      <alignment horizontal="right" vertical="top" wrapText="1"/>
      <protection/>
    </xf>
    <xf numFmtId="0" fontId="34" fillId="0" borderId="49" xfId="0" applyFont="1" applyFill="1" applyBorder="1" applyAlignment="1" applyProtection="1">
      <alignment horizontal="center" vertical="top"/>
      <protection/>
    </xf>
    <xf numFmtId="0" fontId="34" fillId="0" borderId="51" xfId="0" applyFont="1" applyFill="1" applyBorder="1" applyAlignment="1" applyProtection="1">
      <alignment horizontal="center" vertical="top"/>
      <protection/>
    </xf>
    <xf numFmtId="166" fontId="22" fillId="0" borderId="50" xfId="0" applyNumberFormat="1" applyFont="1" applyBorder="1" applyAlignment="1">
      <alignment horizontal="center" vertical="top"/>
    </xf>
    <xf numFmtId="0" fontId="34" fillId="37" borderId="49" xfId="0" applyFont="1" applyFill="1" applyBorder="1" applyAlignment="1" applyProtection="1">
      <alignment horizontal="center" vertical="top"/>
      <protection locked="0"/>
    </xf>
    <xf numFmtId="0" fontId="26" fillId="45" borderId="18" xfId="0" applyFont="1" applyFill="1" applyBorder="1" applyAlignment="1">
      <alignment vertical="top"/>
    </xf>
    <xf numFmtId="0" fontId="25" fillId="45" borderId="19" xfId="0" applyFont="1" applyFill="1" applyBorder="1" applyAlignment="1" applyProtection="1">
      <alignment horizontal="center" vertical="top"/>
      <protection/>
    </xf>
    <xf numFmtId="0" fontId="25" fillId="45" borderId="19" xfId="0" applyFont="1" applyFill="1" applyBorder="1" applyAlignment="1" applyProtection="1">
      <alignment horizontal="center" vertical="top"/>
      <protection locked="0"/>
    </xf>
    <xf numFmtId="1" fontId="25" fillId="45" borderId="19" xfId="0" applyNumberFormat="1" applyFont="1" applyFill="1" applyBorder="1" applyAlignment="1" applyProtection="1">
      <alignment horizontal="center" vertical="top"/>
      <protection/>
    </xf>
    <xf numFmtId="164" fontId="25" fillId="45" borderId="19" xfId="0" applyNumberFormat="1" applyFont="1" applyFill="1" applyBorder="1" applyAlignment="1" applyProtection="1">
      <alignment horizontal="center" vertical="top"/>
      <protection/>
    </xf>
    <xf numFmtId="0" fontId="25" fillId="45" borderId="19" xfId="0" applyFont="1" applyFill="1" applyBorder="1" applyAlignment="1" applyProtection="1">
      <alignment vertical="top"/>
      <protection/>
    </xf>
    <xf numFmtId="165" fontId="27" fillId="45" borderId="35" xfId="0" applyNumberFormat="1" applyFont="1" applyFill="1" applyBorder="1" applyAlignment="1" applyProtection="1">
      <alignment horizontal="center" vertical="top"/>
      <protection/>
    </xf>
    <xf numFmtId="0" fontId="25" fillId="46" borderId="18" xfId="0" applyFont="1" applyFill="1" applyBorder="1" applyAlignment="1">
      <alignment vertical="top"/>
    </xf>
    <xf numFmtId="0" fontId="25" fillId="46" borderId="19" xfId="0" applyFont="1" applyFill="1" applyBorder="1" applyAlignment="1" applyProtection="1">
      <alignment horizontal="left" vertical="top"/>
      <protection/>
    </xf>
    <xf numFmtId="0" fontId="25" fillId="46" borderId="19" xfId="0" applyFont="1" applyFill="1" applyBorder="1" applyAlignment="1" applyProtection="1">
      <alignment horizontal="center" vertical="top"/>
      <protection locked="0"/>
    </xf>
    <xf numFmtId="0" fontId="25" fillId="46" borderId="19" xfId="0" applyFont="1" applyFill="1" applyBorder="1" applyAlignment="1" applyProtection="1">
      <alignment horizontal="center" vertical="top"/>
      <protection/>
    </xf>
    <xf numFmtId="1" fontId="25" fillId="46" borderId="19" xfId="0" applyNumberFormat="1" applyFont="1" applyFill="1" applyBorder="1" applyAlignment="1" applyProtection="1">
      <alignment horizontal="center" vertical="top"/>
      <protection/>
    </xf>
    <xf numFmtId="0" fontId="25" fillId="46" borderId="37" xfId="0" applyFont="1" applyFill="1" applyBorder="1" applyAlignment="1" applyProtection="1">
      <alignment horizontal="center" vertical="top"/>
      <protection locked="0"/>
    </xf>
    <xf numFmtId="164" fontId="25" fillId="46" borderId="19" xfId="0" applyNumberFormat="1" applyFont="1" applyFill="1" applyBorder="1" applyAlignment="1" applyProtection="1">
      <alignment horizontal="center" vertical="top"/>
      <protection/>
    </xf>
    <xf numFmtId="0" fontId="25" fillId="46" borderId="19" xfId="0" applyFont="1" applyFill="1" applyBorder="1" applyAlignment="1" applyProtection="1">
      <alignment vertical="top"/>
      <protection/>
    </xf>
    <xf numFmtId="0" fontId="25" fillId="46" borderId="37" xfId="0" applyFont="1" applyFill="1" applyBorder="1" applyAlignment="1" applyProtection="1">
      <alignment horizontal="center" vertical="top"/>
      <protection/>
    </xf>
    <xf numFmtId="166" fontId="25" fillId="0" borderId="93" xfId="0" applyNumberFormat="1" applyFont="1" applyFill="1" applyBorder="1" applyAlignment="1" applyProtection="1">
      <alignment horizontal="center" vertical="top"/>
      <protection/>
    </xf>
    <xf numFmtId="0" fontId="22" fillId="0" borderId="59" xfId="0" applyFont="1" applyBorder="1" applyAlignment="1">
      <alignment horizontal="center" vertical="top"/>
    </xf>
    <xf numFmtId="0" fontId="22" fillId="0" borderId="86" xfId="0" applyFont="1" applyBorder="1" applyAlignment="1">
      <alignment horizontal="center" vertical="top"/>
    </xf>
    <xf numFmtId="0" fontId="37" fillId="0" borderId="79" xfId="0" applyFont="1" applyBorder="1" applyAlignment="1">
      <alignment vertical="top"/>
    </xf>
    <xf numFmtId="166" fontId="25" fillId="0" borderId="82" xfId="0" applyNumberFormat="1" applyFont="1" applyFill="1" applyBorder="1" applyAlignment="1" applyProtection="1">
      <alignment horizontal="center" vertical="top"/>
      <protection/>
    </xf>
    <xf numFmtId="166" fontId="25" fillId="0" borderId="59" xfId="0" applyNumberFormat="1" applyFont="1" applyFill="1" applyBorder="1" applyAlignment="1" applyProtection="1">
      <alignment horizontal="center" vertical="top"/>
      <protection/>
    </xf>
    <xf numFmtId="166" fontId="25" fillId="0" borderId="107" xfId="0" applyNumberFormat="1" applyFont="1" applyFill="1" applyBorder="1" applyAlignment="1" applyProtection="1">
      <alignment horizontal="center" vertical="top"/>
      <protection/>
    </xf>
    <xf numFmtId="2" fontId="34" fillId="37" borderId="106" xfId="0" applyNumberFormat="1" applyFont="1" applyFill="1" applyBorder="1" applyAlignment="1" applyProtection="1">
      <alignment horizontal="center" vertical="top"/>
      <protection locked="0"/>
    </xf>
    <xf numFmtId="166" fontId="25" fillId="0" borderId="86" xfId="0" applyNumberFormat="1" applyFont="1" applyFill="1" applyBorder="1" applyAlignment="1" applyProtection="1">
      <alignment horizontal="center" vertical="top"/>
      <protection/>
    </xf>
    <xf numFmtId="49" fontId="28" fillId="0" borderId="69" xfId="0" applyNumberFormat="1" applyFont="1" applyFill="1" applyBorder="1" applyAlignment="1" applyProtection="1">
      <alignment horizontal="center" vertical="top" wrapText="1"/>
      <protection/>
    </xf>
    <xf numFmtId="164" fontId="25" fillId="37" borderId="12" xfId="0" applyNumberFormat="1" applyFont="1" applyFill="1" applyBorder="1" applyAlignment="1" applyProtection="1">
      <alignment horizontal="center" vertical="top"/>
      <protection locked="0"/>
    </xf>
    <xf numFmtId="0" fontId="25" fillId="0" borderId="53" xfId="0" applyFont="1" applyFill="1" applyBorder="1" applyAlignment="1" applyProtection="1">
      <alignment horizontal="center" vertical="top"/>
      <protection locked="0"/>
    </xf>
    <xf numFmtId="164" fontId="25" fillId="40" borderId="53" xfId="0" applyNumberFormat="1" applyFont="1" applyFill="1" applyBorder="1" applyAlignment="1" applyProtection="1">
      <alignment horizontal="center" vertical="top"/>
      <protection/>
    </xf>
    <xf numFmtId="0" fontId="25" fillId="0" borderId="90" xfId="0" applyFont="1" applyFill="1" applyBorder="1" applyAlignment="1" applyProtection="1">
      <alignment horizontal="center" vertical="top"/>
      <protection locked="0"/>
    </xf>
    <xf numFmtId="164" fontId="35" fillId="0" borderId="53" xfId="0" applyNumberFormat="1" applyFont="1" applyFill="1" applyBorder="1" applyAlignment="1" applyProtection="1">
      <alignment vertical="top"/>
      <protection/>
    </xf>
    <xf numFmtId="1" fontId="35" fillId="0" borderId="87" xfId="0" applyNumberFormat="1" applyFont="1" applyFill="1" applyBorder="1" applyAlignment="1" applyProtection="1">
      <alignment vertical="top"/>
      <protection/>
    </xf>
    <xf numFmtId="9" fontId="35" fillId="0" borderId="90" xfId="0" applyNumberFormat="1" applyFont="1" applyFill="1" applyBorder="1" applyAlignment="1" applyProtection="1">
      <alignment vertical="top"/>
      <protection/>
    </xf>
    <xf numFmtId="164" fontId="25" fillId="40" borderId="100" xfId="0" applyNumberFormat="1" applyFont="1" applyFill="1" applyBorder="1" applyAlignment="1" applyProtection="1">
      <alignment horizontal="center" vertical="top"/>
      <protection/>
    </xf>
    <xf numFmtId="9" fontId="22" fillId="0" borderId="90" xfId="0" applyNumberFormat="1" applyFont="1" applyFill="1" applyBorder="1" applyAlignment="1" applyProtection="1">
      <alignment vertical="top"/>
      <protection/>
    </xf>
    <xf numFmtId="0" fontId="75" fillId="0" borderId="55" xfId="0" applyFont="1" applyFill="1" applyBorder="1" applyAlignment="1">
      <alignment horizontal="center" vertical="top"/>
    </xf>
    <xf numFmtId="0" fontId="26" fillId="47" borderId="24" xfId="0" applyFont="1" applyFill="1" applyBorder="1" applyAlignment="1">
      <alignment vertical="top"/>
    </xf>
    <xf numFmtId="0" fontId="25" fillId="47" borderId="19" xfId="0" applyFont="1" applyFill="1" applyBorder="1" applyAlignment="1" applyProtection="1">
      <alignment horizontal="center" vertical="top"/>
      <protection/>
    </xf>
    <xf numFmtId="0" fontId="25" fillId="47" borderId="19" xfId="0" applyFont="1" applyFill="1" applyBorder="1" applyAlignment="1" applyProtection="1">
      <alignment horizontal="center" vertical="top"/>
      <protection locked="0"/>
    </xf>
    <xf numFmtId="1" fontId="25" fillId="47" borderId="19" xfId="0" applyNumberFormat="1" applyFont="1" applyFill="1" applyBorder="1" applyAlignment="1" applyProtection="1">
      <alignment horizontal="center" vertical="top"/>
      <protection/>
    </xf>
    <xf numFmtId="164" fontId="25" fillId="47" borderId="19" xfId="0" applyNumberFormat="1" applyFont="1" applyFill="1" applyBorder="1" applyAlignment="1" applyProtection="1">
      <alignment horizontal="center" vertical="top"/>
      <protection/>
    </xf>
    <xf numFmtId="0" fontId="25" fillId="47" borderId="19" xfId="0" applyFont="1" applyFill="1" applyBorder="1" applyAlignment="1" applyProtection="1">
      <alignment vertical="top"/>
      <protection/>
    </xf>
    <xf numFmtId="165" fontId="27" fillId="47" borderId="35" xfId="0" applyNumberFormat="1" applyFont="1" applyFill="1" applyBorder="1" applyAlignment="1" applyProtection="1">
      <alignment horizontal="center" vertical="top"/>
      <protection/>
    </xf>
    <xf numFmtId="0" fontId="25" fillId="48" borderId="18" xfId="0" applyFont="1" applyFill="1" applyBorder="1" applyAlignment="1">
      <alignment vertical="top"/>
    </xf>
    <xf numFmtId="0" fontId="25" fillId="48" borderId="19" xfId="0" applyFont="1" applyFill="1" applyBorder="1" applyAlignment="1" applyProtection="1">
      <alignment horizontal="left" vertical="top"/>
      <protection/>
    </xf>
    <xf numFmtId="0" fontId="25" fillId="48" borderId="19" xfId="0" applyFont="1" applyFill="1" applyBorder="1" applyAlignment="1" applyProtection="1">
      <alignment horizontal="center" vertical="top"/>
      <protection locked="0"/>
    </xf>
    <xf numFmtId="0" fontId="25" fillId="48" borderId="19" xfId="0" applyFont="1" applyFill="1" applyBorder="1" applyAlignment="1" applyProtection="1">
      <alignment horizontal="center" vertical="top"/>
      <protection/>
    </xf>
    <xf numFmtId="0" fontId="25" fillId="48" borderId="22" xfId="0" applyFont="1" applyFill="1" applyBorder="1" applyAlignment="1" applyProtection="1">
      <alignment horizontal="center" vertical="top"/>
      <protection/>
    </xf>
    <xf numFmtId="1" fontId="25" fillId="48" borderId="19" xfId="0" applyNumberFormat="1" applyFont="1" applyFill="1" applyBorder="1" applyAlignment="1" applyProtection="1">
      <alignment horizontal="center" vertical="top"/>
      <protection/>
    </xf>
    <xf numFmtId="0" fontId="25" fillId="48" borderId="37" xfId="0" applyFont="1" applyFill="1" applyBorder="1" applyAlignment="1" applyProtection="1">
      <alignment horizontal="center" vertical="top"/>
      <protection locked="0"/>
    </xf>
    <xf numFmtId="164" fontId="25" fillId="48" borderId="19" xfId="0" applyNumberFormat="1" applyFont="1" applyFill="1" applyBorder="1" applyAlignment="1" applyProtection="1">
      <alignment horizontal="center" vertical="top"/>
      <protection/>
    </xf>
    <xf numFmtId="0" fontId="25" fillId="48" borderId="19" xfId="0" applyFont="1" applyFill="1" applyBorder="1" applyAlignment="1" applyProtection="1">
      <alignment vertical="top"/>
      <protection/>
    </xf>
    <xf numFmtId="0" fontId="25" fillId="48" borderId="37" xfId="0" applyFont="1" applyFill="1" applyBorder="1" applyAlignment="1" applyProtection="1">
      <alignment horizontal="center" vertical="top"/>
      <protection/>
    </xf>
    <xf numFmtId="0" fontId="25" fillId="0" borderId="91" xfId="0" applyFont="1" applyFill="1" applyBorder="1" applyAlignment="1" applyProtection="1">
      <alignment horizontal="center" vertical="top"/>
      <protection/>
    </xf>
    <xf numFmtId="0" fontId="22" fillId="0" borderId="60" xfId="0" applyFont="1" applyBorder="1" applyAlignment="1">
      <alignment vertical="top"/>
    </xf>
    <xf numFmtId="0" fontId="22" fillId="0" borderId="85" xfId="0" applyFont="1" applyBorder="1" applyAlignment="1">
      <alignment vertical="top"/>
    </xf>
    <xf numFmtId="0" fontId="22" fillId="0" borderId="60" xfId="0" applyFont="1" applyBorder="1" applyAlignment="1">
      <alignment horizontal="center" vertical="top" wrapText="1"/>
    </xf>
    <xf numFmtId="0" fontId="22" fillId="0" borderId="85" xfId="0" applyFont="1" applyBorder="1" applyAlignment="1">
      <alignment horizontal="center" vertical="top" wrapText="1"/>
    </xf>
    <xf numFmtId="0" fontId="25" fillId="0" borderId="109" xfId="0" applyFont="1" applyFill="1" applyBorder="1" applyAlignment="1" applyProtection="1">
      <alignment horizontal="center" vertical="top"/>
      <protection/>
    </xf>
    <xf numFmtId="166" fontId="25" fillId="0" borderId="79" xfId="0" applyNumberFormat="1" applyFont="1" applyFill="1" applyBorder="1" applyAlignment="1" applyProtection="1">
      <alignment horizontal="center" vertical="top"/>
      <protection/>
    </xf>
    <xf numFmtId="0" fontId="25" fillId="0" borderId="110" xfId="0" applyFont="1" applyFill="1" applyBorder="1" applyAlignment="1" applyProtection="1">
      <alignment horizontal="center" vertical="top"/>
      <protection/>
    </xf>
    <xf numFmtId="0" fontId="25" fillId="0" borderId="99" xfId="0" applyFont="1" applyFill="1" applyBorder="1" applyAlignment="1" applyProtection="1">
      <alignment horizontal="center" vertical="top"/>
      <protection/>
    </xf>
    <xf numFmtId="166" fontId="25" fillId="0" borderId="97" xfId="0" applyNumberFormat="1" applyFont="1" applyFill="1" applyBorder="1" applyAlignment="1" applyProtection="1">
      <alignment horizontal="center" vertical="top"/>
      <protection/>
    </xf>
    <xf numFmtId="0" fontId="25" fillId="0" borderId="61" xfId="0" applyFont="1" applyFill="1" applyBorder="1" applyAlignment="1" applyProtection="1">
      <alignment horizontal="center" vertical="top"/>
      <protection/>
    </xf>
    <xf numFmtId="0" fontId="25" fillId="0" borderId="56" xfId="0" applyFont="1" applyFill="1" applyBorder="1" applyAlignment="1" applyProtection="1">
      <alignment horizontal="center" vertical="top"/>
      <protection/>
    </xf>
    <xf numFmtId="0" fontId="34" fillId="0" borderId="61" xfId="0" applyFont="1" applyFill="1" applyBorder="1" applyAlignment="1" applyProtection="1">
      <alignment horizontal="center" vertical="top"/>
      <protection/>
    </xf>
    <xf numFmtId="0" fontId="34" fillId="0" borderId="111" xfId="0" applyFont="1" applyFill="1" applyBorder="1" applyAlignment="1" applyProtection="1">
      <alignment horizontal="center" vertical="top"/>
      <protection/>
    </xf>
    <xf numFmtId="0" fontId="22" fillId="0" borderId="60" xfId="0" applyFont="1" applyBorder="1" applyAlignment="1">
      <alignment horizontal="left" vertical="top"/>
    </xf>
    <xf numFmtId="0" fontId="34" fillId="0" borderId="65" xfId="0" applyFont="1" applyFill="1" applyBorder="1" applyAlignment="1" applyProtection="1">
      <alignment horizontal="center" vertical="top"/>
      <protection/>
    </xf>
    <xf numFmtId="0" fontId="22" fillId="0" borderId="63" xfId="0" applyFont="1" applyBorder="1" applyAlignment="1">
      <alignment horizontal="left" vertical="top"/>
    </xf>
    <xf numFmtId="0" fontId="34" fillId="0" borderId="104" xfId="0" applyFont="1" applyFill="1" applyBorder="1" applyAlignment="1" applyProtection="1">
      <alignment horizontal="center" vertical="top"/>
      <protection/>
    </xf>
    <xf numFmtId="0" fontId="25" fillId="0" borderId="60" xfId="0" applyFont="1" applyFill="1" applyBorder="1" applyAlignment="1" applyProtection="1">
      <alignment horizontal="left" vertical="top" wrapText="1"/>
      <protection/>
    </xf>
    <xf numFmtId="0" fontId="25" fillId="0" borderId="85" xfId="0" applyFont="1" applyFill="1" applyBorder="1" applyAlignment="1" applyProtection="1">
      <alignment horizontal="left" vertical="top" wrapText="1"/>
      <protection/>
    </xf>
    <xf numFmtId="0" fontId="25" fillId="0" borderId="60" xfId="0" applyFont="1" applyFill="1" applyBorder="1" applyAlignment="1" applyProtection="1">
      <alignment horizontal="left" vertical="top"/>
      <protection/>
    </xf>
    <xf numFmtId="0" fontId="22" fillId="0" borderId="85" xfId="0" applyFont="1" applyBorder="1" applyAlignment="1">
      <alignment horizontal="left" vertical="top"/>
    </xf>
    <xf numFmtId="0" fontId="34" fillId="37" borderId="112" xfId="0" applyFont="1" applyFill="1" applyBorder="1" applyAlignment="1" applyProtection="1">
      <alignment horizontal="center" vertical="top"/>
      <protection locked="0"/>
    </xf>
    <xf numFmtId="0" fontId="28" fillId="0" borderId="113" xfId="0" applyFont="1" applyFill="1" applyBorder="1" applyAlignment="1" applyProtection="1">
      <alignment horizontal="center" vertical="top" wrapText="1"/>
      <protection/>
    </xf>
    <xf numFmtId="0" fontId="29" fillId="0" borderId="114" xfId="0" applyFont="1" applyFill="1" applyBorder="1" applyAlignment="1" applyProtection="1">
      <alignment horizontal="left" vertical="top" wrapText="1"/>
      <protection/>
    </xf>
    <xf numFmtId="0" fontId="25" fillId="0" borderId="115" xfId="0" applyFont="1" applyFill="1" applyBorder="1" applyAlignment="1" applyProtection="1">
      <alignment horizontal="center" vertical="top"/>
      <protection/>
    </xf>
    <xf numFmtId="0" fontId="25" fillId="0" borderId="116" xfId="0" applyFont="1" applyFill="1" applyBorder="1" applyAlignment="1" applyProtection="1">
      <alignment horizontal="center" vertical="top"/>
      <protection/>
    </xf>
    <xf numFmtId="164" fontId="25" fillId="37" borderId="117" xfId="0" applyNumberFormat="1" applyFont="1" applyFill="1" applyBorder="1" applyAlignment="1" applyProtection="1">
      <alignment horizontal="center" vertical="top"/>
      <protection locked="0"/>
    </xf>
    <xf numFmtId="0" fontId="25" fillId="0" borderId="114" xfId="0" applyFont="1" applyFill="1" applyBorder="1" applyAlignment="1" applyProtection="1">
      <alignment horizontal="center" vertical="top"/>
      <protection/>
    </xf>
    <xf numFmtId="0" fontId="25" fillId="0" borderId="118" xfId="0" applyFont="1" applyFill="1" applyBorder="1" applyAlignment="1" applyProtection="1">
      <alignment horizontal="center" vertical="top"/>
      <protection locked="0"/>
    </xf>
    <xf numFmtId="164" fontId="22" fillId="0" borderId="115" xfId="0" applyNumberFormat="1" applyFont="1" applyFill="1" applyBorder="1" applyAlignment="1" applyProtection="1">
      <alignment vertical="top"/>
      <protection/>
    </xf>
    <xf numFmtId="1" fontId="22" fillId="0" borderId="116" xfId="0" applyNumberFormat="1" applyFont="1" applyFill="1" applyBorder="1" applyAlignment="1" applyProtection="1">
      <alignment vertical="top"/>
      <protection/>
    </xf>
    <xf numFmtId="9" fontId="22" fillId="0" borderId="118" xfId="0" applyNumberFormat="1" applyFont="1" applyFill="1" applyBorder="1" applyAlignment="1" applyProtection="1">
      <alignment vertical="top"/>
      <protection/>
    </xf>
    <xf numFmtId="165" fontId="27" fillId="0" borderId="50" xfId="0" applyNumberFormat="1" applyFont="1" applyFill="1" applyBorder="1" applyAlignment="1" applyProtection="1">
      <alignment horizontal="center" vertical="top"/>
      <protection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28" fillId="0" borderId="0" xfId="0" applyFont="1" applyFill="1" applyBorder="1" applyAlignment="1" applyProtection="1">
      <alignment horizontal="left" vertical="top" wrapText="1"/>
      <protection/>
    </xf>
    <xf numFmtId="0" fontId="30" fillId="0" borderId="0" xfId="0" applyFont="1" applyFill="1" applyBorder="1" applyAlignment="1" applyProtection="1">
      <alignment horizontal="center" vertical="top"/>
      <protection locked="0"/>
    </xf>
    <xf numFmtId="1" fontId="25" fillId="0" borderId="0" xfId="0" applyNumberFormat="1" applyFont="1" applyFill="1" applyBorder="1" applyAlignment="1" applyProtection="1">
      <alignment horizontal="center" vertical="top"/>
      <protection/>
    </xf>
    <xf numFmtId="0" fontId="25" fillId="0" borderId="0" xfId="0" applyFont="1" applyFill="1" applyBorder="1" applyAlignment="1" applyProtection="1">
      <alignment horizontal="center" vertical="top"/>
      <protection locked="0"/>
    </xf>
    <xf numFmtId="164" fontId="22" fillId="0" borderId="0" xfId="0" applyNumberFormat="1" applyFont="1" applyFill="1" applyBorder="1" applyAlignment="1" applyProtection="1">
      <alignment vertical="top"/>
      <protection/>
    </xf>
    <xf numFmtId="1" fontId="22" fillId="0" borderId="0" xfId="0" applyNumberFormat="1" applyFont="1" applyFill="1" applyBorder="1" applyAlignment="1" applyProtection="1">
      <alignment vertical="top"/>
      <protection/>
    </xf>
    <xf numFmtId="9" fontId="22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9" fontId="22" fillId="0" borderId="0" xfId="0" applyNumberFormat="1" applyFont="1" applyFill="1" applyBorder="1" applyAlignment="1" applyProtection="1">
      <alignment horizontal="center" vertical="top"/>
      <protection/>
    </xf>
    <xf numFmtId="165" fontId="22" fillId="0" borderId="0" xfId="0" applyNumberFormat="1" applyFont="1" applyFill="1" applyBorder="1" applyAlignment="1" applyProtection="1">
      <alignment horizontal="center" vertical="top"/>
      <protection/>
    </xf>
    <xf numFmtId="0" fontId="32" fillId="0" borderId="0" xfId="0" applyFont="1" applyFill="1" applyBorder="1" applyAlignment="1" applyProtection="1">
      <alignment horizontal="center" vertical="top"/>
      <protection/>
    </xf>
    <xf numFmtId="0" fontId="26" fillId="49" borderId="18" xfId="0" applyFont="1" applyFill="1" applyBorder="1" applyAlignment="1">
      <alignment vertical="top"/>
    </xf>
    <xf numFmtId="0" fontId="25" fillId="49" borderId="19" xfId="0" applyFont="1" applyFill="1" applyBorder="1" applyAlignment="1" applyProtection="1">
      <alignment horizontal="center" vertical="top"/>
      <protection/>
    </xf>
    <xf numFmtId="0" fontId="25" fillId="49" borderId="19" xfId="0" applyFont="1" applyFill="1" applyBorder="1" applyAlignment="1" applyProtection="1">
      <alignment horizontal="center" vertical="top"/>
      <protection locked="0"/>
    </xf>
    <xf numFmtId="1" fontId="25" fillId="49" borderId="19" xfId="0" applyNumberFormat="1" applyFont="1" applyFill="1" applyBorder="1" applyAlignment="1" applyProtection="1">
      <alignment horizontal="center" vertical="top"/>
      <protection/>
    </xf>
    <xf numFmtId="164" fontId="25" fillId="49" borderId="19" xfId="0" applyNumberFormat="1" applyFont="1" applyFill="1" applyBorder="1" applyAlignment="1" applyProtection="1">
      <alignment horizontal="center" vertical="top"/>
      <protection/>
    </xf>
    <xf numFmtId="0" fontId="25" fillId="49" borderId="19" xfId="0" applyFont="1" applyFill="1" applyBorder="1" applyAlignment="1" applyProtection="1">
      <alignment vertical="top"/>
      <protection/>
    </xf>
    <xf numFmtId="165" fontId="27" fillId="49" borderId="35" xfId="0" applyNumberFormat="1" applyFont="1" applyFill="1" applyBorder="1" applyAlignment="1" applyProtection="1">
      <alignment horizontal="center" vertical="top"/>
      <protection/>
    </xf>
    <xf numFmtId="165" fontId="27" fillId="0" borderId="0" xfId="0" applyNumberFormat="1" applyFont="1" applyFill="1" applyBorder="1" applyAlignment="1" applyProtection="1">
      <alignment horizontal="center" vertical="top"/>
      <protection/>
    </xf>
    <xf numFmtId="0" fontId="25" fillId="50" borderId="24" xfId="0" applyFont="1" applyFill="1" applyBorder="1" applyAlignment="1">
      <alignment vertical="top"/>
    </xf>
    <xf numFmtId="0" fontId="25" fillId="50" borderId="25" xfId="0" applyFont="1" applyFill="1" applyBorder="1" applyAlignment="1" applyProtection="1">
      <alignment horizontal="left" vertical="top"/>
      <protection/>
    </xf>
    <xf numFmtId="0" fontId="25" fillId="50" borderId="25" xfId="0" applyFont="1" applyFill="1" applyBorder="1" applyAlignment="1" applyProtection="1">
      <alignment horizontal="center" vertical="top"/>
      <protection locked="0"/>
    </xf>
    <xf numFmtId="0" fontId="25" fillId="50" borderId="25" xfId="0" applyFont="1" applyFill="1" applyBorder="1" applyAlignment="1" applyProtection="1">
      <alignment horizontal="center" vertical="top"/>
      <protection/>
    </xf>
    <xf numFmtId="1" fontId="25" fillId="50" borderId="25" xfId="0" applyNumberFormat="1" applyFont="1" applyFill="1" applyBorder="1" applyAlignment="1" applyProtection="1">
      <alignment horizontal="center" vertical="top"/>
      <protection/>
    </xf>
    <xf numFmtId="0" fontId="25" fillId="50" borderId="37" xfId="0" applyFont="1" applyFill="1" applyBorder="1" applyAlignment="1" applyProtection="1">
      <alignment horizontal="center" vertical="top"/>
      <protection locked="0"/>
    </xf>
    <xf numFmtId="164" fontId="25" fillId="50" borderId="25" xfId="0" applyNumberFormat="1" applyFont="1" applyFill="1" applyBorder="1" applyAlignment="1" applyProtection="1">
      <alignment horizontal="center" vertical="top"/>
      <protection/>
    </xf>
    <xf numFmtId="0" fontId="25" fillId="50" borderId="25" xfId="0" applyFont="1" applyFill="1" applyBorder="1" applyAlignment="1" applyProtection="1">
      <alignment vertical="top"/>
      <protection/>
    </xf>
    <xf numFmtId="0" fontId="25" fillId="50" borderId="33" xfId="0" applyFont="1" applyFill="1" applyBorder="1" applyAlignment="1" applyProtection="1">
      <alignment horizontal="center" vertical="top"/>
      <protection/>
    </xf>
    <xf numFmtId="165" fontId="38" fillId="0" borderId="0" xfId="0" applyNumberFormat="1" applyFont="1" applyFill="1" applyBorder="1" applyAlignment="1" applyProtection="1">
      <alignment horizontal="center" vertical="top"/>
      <protection/>
    </xf>
    <xf numFmtId="0" fontId="25" fillId="0" borderId="94" xfId="0" applyFont="1" applyFill="1" applyBorder="1" applyAlignment="1" applyProtection="1" quotePrefix="1">
      <alignment horizontal="center" vertical="top"/>
      <protection/>
    </xf>
    <xf numFmtId="0" fontId="75" fillId="0" borderId="0" xfId="0" applyFont="1" applyFill="1" applyAlignment="1" applyProtection="1">
      <alignment vertical="top"/>
      <protection/>
    </xf>
    <xf numFmtId="0" fontId="34" fillId="0" borderId="60" xfId="0" applyFont="1" applyFill="1" applyBorder="1" applyAlignment="1" applyProtection="1">
      <alignment horizontal="center" vertical="top"/>
      <protection/>
    </xf>
    <xf numFmtId="0" fontId="34" fillId="0" borderId="85" xfId="0" applyFont="1" applyFill="1" applyBorder="1" applyAlignment="1" applyProtection="1">
      <alignment horizontal="center" vertical="top"/>
      <protection/>
    </xf>
    <xf numFmtId="0" fontId="30" fillId="0" borderId="109" xfId="0" applyFont="1" applyFill="1" applyBorder="1" applyAlignment="1" applyProtection="1">
      <alignment horizontal="center" vertical="top"/>
      <protection locked="0"/>
    </xf>
    <xf numFmtId="0" fontId="25" fillId="0" borderId="81" xfId="0" applyFont="1" applyFill="1" applyBorder="1" applyAlignment="1" applyProtection="1" quotePrefix="1">
      <alignment horizontal="center" vertical="top" wrapText="1"/>
      <protection/>
    </xf>
    <xf numFmtId="0" fontId="25" fillId="0" borderId="98" xfId="0" applyFont="1" applyFill="1" applyBorder="1" applyAlignment="1" applyProtection="1">
      <alignment horizontal="center" vertical="top"/>
      <protection/>
    </xf>
    <xf numFmtId="0" fontId="30" fillId="0" borderId="80" xfId="0" applyFont="1" applyFill="1" applyBorder="1" applyAlignment="1" applyProtection="1">
      <alignment horizontal="center" vertical="top"/>
      <protection locked="0"/>
    </xf>
    <xf numFmtId="0" fontId="25" fillId="0" borderId="60" xfId="0" applyFont="1" applyFill="1" applyBorder="1" applyAlignment="1" applyProtection="1" quotePrefix="1">
      <alignment horizontal="center" vertical="top" wrapText="1"/>
      <protection/>
    </xf>
    <xf numFmtId="0" fontId="34" fillId="37" borderId="119" xfId="0" applyFont="1" applyFill="1" applyBorder="1" applyAlignment="1" applyProtection="1">
      <alignment horizontal="center" vertical="top"/>
      <protection locked="0"/>
    </xf>
    <xf numFmtId="0" fontId="30" fillId="0" borderId="84" xfId="0" applyFont="1" applyFill="1" applyBorder="1" applyAlignment="1" applyProtection="1">
      <alignment horizontal="center" vertical="top"/>
      <protection locked="0"/>
    </xf>
    <xf numFmtId="0" fontId="25" fillId="0" borderId="86" xfId="0" applyFont="1" applyFill="1" applyBorder="1" applyAlignment="1" applyProtection="1">
      <alignment horizontal="center" vertical="top"/>
      <protection/>
    </xf>
    <xf numFmtId="0" fontId="25" fillId="0" borderId="85" xfId="0" applyFont="1" applyFill="1" applyBorder="1" applyAlignment="1" applyProtection="1" quotePrefix="1">
      <alignment horizontal="center" vertical="top" wrapText="1"/>
      <protection/>
    </xf>
    <xf numFmtId="0" fontId="34" fillId="37" borderId="120" xfId="0" applyFont="1" applyFill="1" applyBorder="1" applyAlignment="1" applyProtection="1">
      <alignment horizontal="center" vertical="top"/>
      <protection locked="0"/>
    </xf>
    <xf numFmtId="0" fontId="25" fillId="0" borderId="58" xfId="0" applyFont="1" applyFill="1" applyBorder="1" applyAlignment="1" applyProtection="1" quotePrefix="1">
      <alignment horizontal="center" vertical="top" wrapText="1"/>
      <protection/>
    </xf>
    <xf numFmtId="164" fontId="34" fillId="37" borderId="57" xfId="0" applyNumberFormat="1" applyFont="1" applyFill="1" applyBorder="1" applyAlignment="1" applyProtection="1">
      <alignment horizontal="center" vertical="top"/>
      <protection locked="0"/>
    </xf>
    <xf numFmtId="0" fontId="25" fillId="0" borderId="111" xfId="0" applyFont="1" applyFill="1" applyBorder="1" applyAlignment="1" applyProtection="1" quotePrefix="1">
      <alignment horizontal="center" vertical="top" wrapText="1"/>
      <protection/>
    </xf>
    <xf numFmtId="164" fontId="34" fillId="37" borderId="84" xfId="0" applyNumberFormat="1" applyFont="1" applyFill="1" applyBorder="1" applyAlignment="1" applyProtection="1">
      <alignment horizontal="center" vertical="top"/>
      <protection locked="0"/>
    </xf>
    <xf numFmtId="0" fontId="25" fillId="0" borderId="121" xfId="0" applyFont="1" applyFill="1" applyBorder="1" applyAlignment="1" applyProtection="1" quotePrefix="1">
      <alignment horizontal="center" vertical="top" wrapText="1"/>
      <protection/>
    </xf>
    <xf numFmtId="0" fontId="30" fillId="0" borderId="106" xfId="0" applyFont="1" applyFill="1" applyBorder="1" applyAlignment="1" applyProtection="1">
      <alignment horizontal="center" vertical="top"/>
      <protection locked="0"/>
    </xf>
    <xf numFmtId="0" fontId="25" fillId="0" borderId="107" xfId="0" applyFont="1" applyFill="1" applyBorder="1" applyAlignment="1" applyProtection="1">
      <alignment horizontal="center" vertical="top"/>
      <protection/>
    </xf>
    <xf numFmtId="0" fontId="25" fillId="0" borderId="122" xfId="0" applyFont="1" applyFill="1" applyBorder="1" applyAlignment="1" applyProtection="1" quotePrefix="1">
      <alignment horizontal="center" vertical="top" wrapText="1"/>
      <protection/>
    </xf>
    <xf numFmtId="0" fontId="75" fillId="0" borderId="0" xfId="0" applyFont="1" applyAlignment="1">
      <alignment horizontal="right"/>
    </xf>
    <xf numFmtId="0" fontId="35" fillId="0" borderId="0" xfId="0" applyFont="1" applyAlignment="1">
      <alignment/>
    </xf>
    <xf numFmtId="0" fontId="75" fillId="0" borderId="0" xfId="0" applyFont="1" applyFill="1" applyAlignment="1">
      <alignment/>
    </xf>
    <xf numFmtId="0" fontId="25" fillId="0" borderId="123" xfId="0" applyFont="1" applyFill="1" applyBorder="1" applyAlignment="1" applyProtection="1" quotePrefix="1">
      <alignment horizontal="center" vertical="top" wrapText="1"/>
      <protection/>
    </xf>
    <xf numFmtId="0" fontId="28" fillId="0" borderId="124" xfId="0" applyFont="1" applyFill="1" applyBorder="1" applyAlignment="1" applyProtection="1">
      <alignment horizontal="right" vertical="top" wrapText="1"/>
      <protection/>
    </xf>
    <xf numFmtId="0" fontId="75" fillId="0" borderId="125" xfId="0" applyFont="1" applyBorder="1" applyAlignment="1">
      <alignment/>
    </xf>
    <xf numFmtId="0" fontId="25" fillId="0" borderId="72" xfId="0" applyFont="1" applyFill="1" applyBorder="1" applyAlignment="1" applyProtection="1" quotePrefix="1">
      <alignment horizontal="center" vertical="top" wrapText="1"/>
      <protection/>
    </xf>
    <xf numFmtId="0" fontId="25" fillId="0" borderId="72" xfId="0" applyFont="1" applyFill="1" applyBorder="1" applyAlignment="1" applyProtection="1" quotePrefix="1">
      <alignment horizontal="center" vertical="top"/>
      <protection/>
    </xf>
    <xf numFmtId="0" fontId="25" fillId="0" borderId="48" xfId="0" applyFont="1" applyFill="1" applyBorder="1" applyAlignment="1" applyProtection="1">
      <alignment horizontal="center" vertical="top" wrapText="1"/>
      <protection/>
    </xf>
    <xf numFmtId="0" fontId="25" fillId="0" borderId="55" xfId="0" applyFont="1" applyFill="1" applyBorder="1" applyAlignment="1" applyProtection="1">
      <alignment horizontal="center" vertical="top" wrapText="1"/>
      <protection/>
    </xf>
    <xf numFmtId="0" fontId="25" fillId="0" borderId="50" xfId="0" applyFont="1" applyFill="1" applyBorder="1" applyAlignment="1" applyProtection="1">
      <alignment horizontal="center" vertical="top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75" fillId="0" borderId="35" xfId="0" applyFont="1" applyBorder="1" applyAlignment="1">
      <alignment horizontal="center" wrapText="1"/>
    </xf>
    <xf numFmtId="0" fontId="75" fillId="0" borderId="24" xfId="0" applyFont="1" applyBorder="1" applyAlignment="1">
      <alignment horizontal="center" wrapText="1"/>
    </xf>
    <xf numFmtId="0" fontId="75" fillId="0" borderId="33" xfId="0" applyFont="1" applyBorder="1" applyAlignment="1">
      <alignment horizontal="center" wrapText="1"/>
    </xf>
    <xf numFmtId="0" fontId="25" fillId="0" borderId="35" xfId="0" applyFont="1" applyFill="1" applyBorder="1" applyAlignment="1" applyProtection="1">
      <alignment horizontal="center" vertical="center" wrapText="1"/>
      <protection/>
    </xf>
    <xf numFmtId="0" fontId="22" fillId="0" borderId="33" xfId="0" applyFont="1" applyBorder="1" applyAlignment="1">
      <alignment horizontal="center" vertical="center" wrapText="1"/>
    </xf>
    <xf numFmtId="0" fontId="25" fillId="0" borderId="52" xfId="0" applyFont="1" applyFill="1" applyBorder="1" applyAlignment="1" applyProtection="1">
      <alignment horizontal="center" vertical="center" wrapText="1"/>
      <protection/>
    </xf>
    <xf numFmtId="0" fontId="25" fillId="0" borderId="54" xfId="0" applyFont="1" applyFill="1" applyBorder="1" applyAlignment="1" applyProtection="1">
      <alignment horizontal="center" vertical="center"/>
      <protection/>
    </xf>
    <xf numFmtId="0" fontId="25" fillId="0" borderId="48" xfId="0" applyFont="1" applyFill="1" applyBorder="1" applyAlignment="1" applyProtection="1">
      <alignment horizontal="center" vertical="center" wrapText="1"/>
      <protection locked="0"/>
    </xf>
    <xf numFmtId="0" fontId="25" fillId="0" borderId="50" xfId="0" applyFont="1" applyFill="1" applyBorder="1" applyAlignment="1" applyProtection="1">
      <alignment horizontal="center" vertical="center" wrapText="1"/>
      <protection locked="0"/>
    </xf>
    <xf numFmtId="0" fontId="25" fillId="0" borderId="52" xfId="0" applyFont="1" applyFill="1" applyBorder="1" applyAlignment="1" applyProtection="1">
      <alignment horizontal="center" vertical="center"/>
      <protection/>
    </xf>
    <xf numFmtId="0" fontId="25" fillId="0" borderId="48" xfId="0" applyFont="1" applyFill="1" applyBorder="1" applyAlignment="1" applyProtection="1">
      <alignment horizontal="center" vertical="center" wrapText="1"/>
      <protection/>
    </xf>
    <xf numFmtId="0" fontId="25" fillId="0" borderId="5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39" xfId="0" applyFont="1" applyBorder="1" applyAlignment="1">
      <alignment vertical="top"/>
    </xf>
    <xf numFmtId="0" fontId="22" fillId="0" borderId="126" xfId="0" applyFont="1" applyBorder="1" applyAlignment="1">
      <alignment vertical="top"/>
    </xf>
    <xf numFmtId="0" fontId="22" fillId="0" borderId="102" xfId="0" applyFont="1" applyBorder="1" applyAlignment="1">
      <alignment vertical="top"/>
    </xf>
    <xf numFmtId="0" fontId="22" fillId="0" borderId="51" xfId="0" applyFont="1" applyBorder="1" applyAlignment="1">
      <alignment vertical="top"/>
    </xf>
    <xf numFmtId="165" fontId="27" fillId="36" borderId="36" xfId="0" applyNumberFormat="1" applyFont="1" applyFill="1" applyBorder="1" applyAlignment="1" applyProtection="1">
      <alignment horizontal="center" vertical="top"/>
      <protection/>
    </xf>
    <xf numFmtId="165" fontId="27" fillId="36" borderId="33" xfId="0" applyNumberFormat="1" applyFont="1" applyFill="1" applyBorder="1" applyAlignment="1" applyProtection="1">
      <alignment horizontal="center" vertical="top"/>
      <protection/>
    </xf>
    <xf numFmtId="0" fontId="28" fillId="0" borderId="21" xfId="0" applyFont="1" applyFill="1" applyBorder="1" applyAlignment="1" applyProtection="1">
      <alignment horizontal="center" vertical="top" wrapText="1"/>
      <protection/>
    </xf>
    <xf numFmtId="0" fontId="75" fillId="0" borderId="23" xfId="0" applyFont="1" applyBorder="1" applyAlignment="1">
      <alignment vertical="top" wrapText="1"/>
    </xf>
    <xf numFmtId="0" fontId="75" fillId="0" borderId="24" xfId="0" applyFont="1" applyBorder="1" applyAlignment="1">
      <alignment vertical="top" wrapText="1"/>
    </xf>
    <xf numFmtId="9" fontId="25" fillId="0" borderId="35" xfId="0" applyNumberFormat="1" applyFont="1" applyFill="1" applyBorder="1" applyAlignment="1" applyProtection="1">
      <alignment horizontal="center" vertical="top"/>
      <protection/>
    </xf>
    <xf numFmtId="0" fontId="75" fillId="0" borderId="36" xfId="0" applyFont="1" applyFill="1" applyBorder="1" applyAlignment="1">
      <alignment horizontal="center" vertical="top"/>
    </xf>
    <xf numFmtId="0" fontId="75" fillId="0" borderId="33" xfId="0" applyFont="1" applyFill="1" applyBorder="1" applyAlignment="1">
      <alignment horizontal="center" vertical="top"/>
    </xf>
    <xf numFmtId="0" fontId="25" fillId="0" borderId="48" xfId="0" applyFont="1" applyFill="1" applyBorder="1" applyAlignment="1" applyProtection="1">
      <alignment horizontal="center" vertical="top"/>
      <protection locked="0"/>
    </xf>
    <xf numFmtId="0" fontId="75" fillId="0" borderId="55" xfId="0" applyFont="1" applyBorder="1" applyAlignment="1">
      <alignment horizontal="center" vertical="top"/>
    </xf>
    <xf numFmtId="0" fontId="75" fillId="0" borderId="50" xfId="0" applyFont="1" applyBorder="1" applyAlignment="1">
      <alignment horizontal="center" vertical="top"/>
    </xf>
    <xf numFmtId="9" fontId="22" fillId="0" borderId="48" xfId="0" applyNumberFormat="1" applyFont="1" applyFill="1" applyBorder="1" applyAlignment="1" applyProtection="1">
      <alignment vertical="top"/>
      <protection/>
    </xf>
    <xf numFmtId="0" fontId="75" fillId="0" borderId="55" xfId="0" applyFont="1" applyBorder="1" applyAlignment="1">
      <alignment vertical="top"/>
    </xf>
    <xf numFmtId="0" fontId="75" fillId="0" borderId="50" xfId="0" applyFont="1" applyBorder="1" applyAlignment="1">
      <alignment vertical="top"/>
    </xf>
    <xf numFmtId="165" fontId="32" fillId="0" borderId="48" xfId="0" applyNumberFormat="1" applyFont="1" applyFill="1" applyBorder="1" applyAlignment="1" applyProtection="1">
      <alignment horizontal="center" vertical="top"/>
      <protection/>
    </xf>
    <xf numFmtId="165" fontId="32" fillId="0" borderId="55" xfId="0" applyNumberFormat="1" applyFont="1" applyFill="1" applyBorder="1" applyAlignment="1" applyProtection="1">
      <alignment horizontal="center" vertical="top"/>
      <protection/>
    </xf>
    <xf numFmtId="165" fontId="32" fillId="0" borderId="50" xfId="0" applyNumberFormat="1" applyFont="1" applyFill="1" applyBorder="1" applyAlignment="1" applyProtection="1">
      <alignment horizontal="center" vertical="top"/>
      <protection/>
    </xf>
    <xf numFmtId="0" fontId="22" fillId="0" borderId="52" xfId="0" applyNumberFormat="1" applyFont="1" applyFill="1" applyBorder="1" applyAlignment="1" applyProtection="1">
      <alignment horizontal="center" vertical="top"/>
      <protection/>
    </xf>
    <xf numFmtId="0" fontId="22" fillId="0" borderId="101" xfId="0" applyNumberFormat="1" applyFont="1" applyFill="1" applyBorder="1" applyAlignment="1" applyProtection="1">
      <alignment horizontal="center" vertical="top"/>
      <protection/>
    </xf>
    <xf numFmtId="0" fontId="22" fillId="0" borderId="49" xfId="0" applyNumberFormat="1" applyFont="1" applyFill="1" applyBorder="1" applyAlignment="1" applyProtection="1">
      <alignment horizontal="center" vertical="top"/>
      <protection/>
    </xf>
    <xf numFmtId="0" fontId="22" fillId="0" borderId="54" xfId="0" applyNumberFormat="1" applyFont="1" applyFill="1" applyBorder="1" applyAlignment="1" applyProtection="1">
      <alignment horizontal="center" vertical="top"/>
      <protection/>
    </xf>
    <xf numFmtId="0" fontId="22" fillId="0" borderId="102" xfId="0" applyNumberFormat="1" applyFont="1" applyFill="1" applyBorder="1" applyAlignment="1" applyProtection="1">
      <alignment horizontal="center" vertical="top"/>
      <protection/>
    </xf>
    <xf numFmtId="0" fontId="22" fillId="0" borderId="51" xfId="0" applyNumberFormat="1" applyFont="1" applyFill="1" applyBorder="1" applyAlignment="1" applyProtection="1">
      <alignment horizontal="center" vertical="top"/>
      <protection/>
    </xf>
    <xf numFmtId="9" fontId="22" fillId="0" borderId="48" xfId="0" applyNumberFormat="1" applyFont="1" applyFill="1" applyBorder="1" applyAlignment="1" applyProtection="1">
      <alignment horizontal="center" vertical="top"/>
      <protection/>
    </xf>
    <xf numFmtId="9" fontId="22" fillId="0" borderId="55" xfId="0" applyNumberFormat="1" applyFont="1" applyFill="1" applyBorder="1" applyAlignment="1" applyProtection="1">
      <alignment horizontal="center" vertical="top"/>
      <protection/>
    </xf>
    <xf numFmtId="9" fontId="22" fillId="0" borderId="50" xfId="0" applyNumberFormat="1" applyFont="1" applyFill="1" applyBorder="1" applyAlignment="1" applyProtection="1">
      <alignment horizontal="center" vertical="top"/>
      <protection/>
    </xf>
    <xf numFmtId="165" fontId="27" fillId="38" borderId="55" xfId="0" applyNumberFormat="1" applyFont="1" applyFill="1" applyBorder="1" applyAlignment="1" applyProtection="1">
      <alignment horizontal="center" vertical="top"/>
      <protection/>
    </xf>
    <xf numFmtId="165" fontId="27" fillId="38" borderId="50" xfId="0" applyNumberFormat="1" applyFont="1" applyFill="1" applyBorder="1" applyAlignment="1" applyProtection="1">
      <alignment horizontal="center" vertical="top"/>
      <protection/>
    </xf>
    <xf numFmtId="0" fontId="22" fillId="0" borderId="55" xfId="0" applyFont="1" applyBorder="1" applyAlignment="1">
      <alignment horizontal="center" vertical="top"/>
    </xf>
    <xf numFmtId="165" fontId="27" fillId="41" borderId="55" xfId="0" applyNumberFormat="1" applyFont="1" applyFill="1" applyBorder="1" applyAlignment="1" applyProtection="1">
      <alignment horizontal="center" vertical="top"/>
      <protection/>
    </xf>
    <xf numFmtId="0" fontId="22" fillId="0" borderId="21" xfId="0" applyNumberFormat="1" applyFont="1" applyFill="1" applyBorder="1" applyAlignment="1" applyProtection="1">
      <alignment horizontal="center" vertical="top"/>
      <protection/>
    </xf>
    <xf numFmtId="0" fontId="22" fillId="0" borderId="23" xfId="0" applyFont="1" applyBorder="1" applyAlignment="1">
      <alignment vertical="top"/>
    </xf>
    <xf numFmtId="0" fontId="22" fillId="0" borderId="24" xfId="0" applyFont="1" applyBorder="1" applyAlignment="1">
      <alignment vertical="top"/>
    </xf>
    <xf numFmtId="1" fontId="22" fillId="0" borderId="54" xfId="0" applyNumberFormat="1" applyFont="1" applyFill="1" applyBorder="1" applyAlignment="1" applyProtection="1">
      <alignment horizontal="center" vertical="top"/>
      <protection/>
    </xf>
    <xf numFmtId="9" fontId="22" fillId="0" borderId="35" xfId="0" applyNumberFormat="1" applyFont="1" applyFill="1" applyBorder="1" applyAlignment="1" applyProtection="1">
      <alignment horizontal="center" vertical="top"/>
      <protection/>
    </xf>
    <xf numFmtId="0" fontId="22" fillId="0" borderId="36" xfId="0" applyFont="1" applyBorder="1" applyAlignment="1">
      <alignment horizontal="center" vertical="top"/>
    </xf>
    <xf numFmtId="0" fontId="22" fillId="0" borderId="33" xfId="0" applyFont="1" applyBorder="1" applyAlignment="1">
      <alignment horizontal="center" vertical="top"/>
    </xf>
    <xf numFmtId="165" fontId="27" fillId="43" borderId="55" xfId="0" applyNumberFormat="1" applyFont="1" applyFill="1" applyBorder="1" applyAlignment="1" applyProtection="1">
      <alignment horizontal="center" vertical="top"/>
      <protection/>
    </xf>
    <xf numFmtId="165" fontId="27" fillId="43" borderId="50" xfId="0" applyNumberFormat="1" applyFont="1" applyFill="1" applyBorder="1" applyAlignment="1" applyProtection="1">
      <alignment horizontal="center" vertical="top"/>
      <protection/>
    </xf>
    <xf numFmtId="165" fontId="27" fillId="47" borderId="55" xfId="0" applyNumberFormat="1" applyFont="1" applyFill="1" applyBorder="1" applyAlignment="1" applyProtection="1">
      <alignment horizontal="center" vertical="top"/>
      <protection/>
    </xf>
    <xf numFmtId="165" fontId="27" fillId="47" borderId="50" xfId="0" applyNumberFormat="1" applyFont="1" applyFill="1" applyBorder="1" applyAlignment="1" applyProtection="1">
      <alignment horizontal="center" vertical="top"/>
      <protection/>
    </xf>
    <xf numFmtId="0" fontId="28" fillId="0" borderId="89" xfId="0" applyFont="1" applyFill="1" applyBorder="1" applyAlignment="1" applyProtection="1">
      <alignment horizontal="center" vertical="top" wrapText="1"/>
      <protection/>
    </xf>
    <xf numFmtId="0" fontId="28" fillId="0" borderId="23" xfId="0" applyFont="1" applyFill="1" applyBorder="1" applyAlignment="1" applyProtection="1">
      <alignment horizontal="center" vertical="top" wrapText="1"/>
      <protection/>
    </xf>
    <xf numFmtId="0" fontId="28" fillId="0" borderId="34" xfId="0" applyFont="1" applyFill="1" applyBorder="1" applyAlignment="1" applyProtection="1">
      <alignment horizontal="center" vertical="top" wrapText="1"/>
      <protection/>
    </xf>
    <xf numFmtId="0" fontId="25" fillId="0" borderId="90" xfId="0" applyFont="1" applyFill="1" applyBorder="1" applyAlignment="1" applyProtection="1">
      <alignment horizontal="center" vertical="top"/>
      <protection locked="0"/>
    </xf>
    <xf numFmtId="0" fontId="25" fillId="0" borderId="55" xfId="0" applyFont="1" applyFill="1" applyBorder="1" applyAlignment="1" applyProtection="1">
      <alignment horizontal="center" vertical="top"/>
      <protection locked="0"/>
    </xf>
    <xf numFmtId="0" fontId="25" fillId="0" borderId="73" xfId="0" applyFont="1" applyFill="1" applyBorder="1" applyAlignment="1" applyProtection="1">
      <alignment horizontal="center" vertical="top"/>
      <protection locked="0"/>
    </xf>
    <xf numFmtId="164" fontId="22" fillId="0" borderId="53" xfId="0" applyNumberFormat="1" applyFont="1" applyFill="1" applyBorder="1" applyAlignment="1" applyProtection="1">
      <alignment vertical="top"/>
      <protection/>
    </xf>
    <xf numFmtId="164" fontId="22" fillId="0" borderId="101" xfId="0" applyNumberFormat="1" applyFont="1" applyFill="1" applyBorder="1" applyAlignment="1" applyProtection="1">
      <alignment vertical="top"/>
      <protection/>
    </xf>
    <xf numFmtId="164" fontId="22" fillId="0" borderId="74" xfId="0" applyNumberFormat="1" applyFont="1" applyFill="1" applyBorder="1" applyAlignment="1" applyProtection="1">
      <alignment vertical="top"/>
      <protection/>
    </xf>
    <xf numFmtId="1" fontId="22" fillId="0" borderId="87" xfId="0" applyNumberFormat="1" applyFont="1" applyFill="1" applyBorder="1" applyAlignment="1" applyProtection="1">
      <alignment vertical="top"/>
      <protection/>
    </xf>
    <xf numFmtId="1" fontId="22" fillId="0" borderId="102" xfId="0" applyNumberFormat="1" applyFont="1" applyFill="1" applyBorder="1" applyAlignment="1" applyProtection="1">
      <alignment vertical="top"/>
      <protection/>
    </xf>
    <xf numFmtId="1" fontId="22" fillId="0" borderId="76" xfId="0" applyNumberFormat="1" applyFont="1" applyFill="1" applyBorder="1" applyAlignment="1" applyProtection="1">
      <alignment vertical="top"/>
      <protection/>
    </xf>
    <xf numFmtId="9" fontId="22" fillId="0" borderId="90" xfId="0" applyNumberFormat="1" applyFont="1" applyFill="1" applyBorder="1" applyAlignment="1" applyProtection="1">
      <alignment vertical="top"/>
      <protection/>
    </xf>
    <xf numFmtId="9" fontId="22" fillId="0" borderId="55" xfId="0" applyNumberFormat="1" applyFont="1" applyFill="1" applyBorder="1" applyAlignment="1" applyProtection="1">
      <alignment vertical="top"/>
      <protection/>
    </xf>
    <xf numFmtId="9" fontId="22" fillId="0" borderId="73" xfId="0" applyNumberFormat="1" applyFont="1" applyFill="1" applyBorder="1" applyAlignment="1" applyProtection="1">
      <alignment vertical="top"/>
      <protection/>
    </xf>
    <xf numFmtId="0" fontId="22" fillId="0" borderId="127" xfId="0" applyNumberFormat="1" applyFont="1" applyFill="1" applyBorder="1" applyAlignment="1" applyProtection="1">
      <alignment horizontal="center" vertical="top"/>
      <protection/>
    </xf>
    <xf numFmtId="164" fontId="22" fillId="0" borderId="52" xfId="0" applyNumberFormat="1" applyFont="1" applyFill="1" applyBorder="1" applyAlignment="1" applyProtection="1">
      <alignment vertical="top"/>
      <protection/>
    </xf>
    <xf numFmtId="1" fontId="22" fillId="0" borderId="54" xfId="0" applyNumberFormat="1" applyFont="1" applyFill="1" applyBorder="1" applyAlignment="1" applyProtection="1">
      <alignment vertical="top"/>
      <protection/>
    </xf>
    <xf numFmtId="0" fontId="35" fillId="0" borderId="55" xfId="0" applyFont="1" applyBorder="1" applyAlignment="1">
      <alignment horizontal="center" vertical="top"/>
    </xf>
    <xf numFmtId="0" fontId="35" fillId="0" borderId="73" xfId="0" applyFont="1" applyBorder="1" applyAlignment="1">
      <alignment horizontal="center" vertical="top"/>
    </xf>
    <xf numFmtId="0" fontId="75" fillId="0" borderId="73" xfId="0" applyFont="1" applyBorder="1" applyAlignment="1">
      <alignment vertical="top"/>
    </xf>
    <xf numFmtId="0" fontId="22" fillId="0" borderId="23" xfId="0" applyFont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top" wrapText="1"/>
    </xf>
    <xf numFmtId="0" fontId="22" fillId="0" borderId="101" xfId="0" applyFont="1" applyBorder="1" applyAlignment="1">
      <alignment vertical="top"/>
    </xf>
    <xf numFmtId="0" fontId="22" fillId="0" borderId="74" xfId="0" applyFont="1" applyBorder="1" applyAlignment="1">
      <alignment vertical="top"/>
    </xf>
    <xf numFmtId="0" fontId="22" fillId="0" borderId="76" xfId="0" applyFont="1" applyBorder="1" applyAlignment="1">
      <alignment vertical="top"/>
    </xf>
    <xf numFmtId="0" fontId="22" fillId="0" borderId="55" xfId="0" applyFont="1" applyBorder="1" applyAlignment="1">
      <alignment vertical="top"/>
    </xf>
    <xf numFmtId="0" fontId="22" fillId="0" borderId="73" xfId="0" applyFont="1" applyBorder="1" applyAlignment="1">
      <alignment vertical="top"/>
    </xf>
    <xf numFmtId="0" fontId="22" fillId="0" borderId="24" xfId="0" applyFont="1" applyBorder="1" applyAlignment="1">
      <alignment horizontal="center" vertical="top" wrapText="1"/>
    </xf>
    <xf numFmtId="0" fontId="35" fillId="0" borderId="50" xfId="0" applyFont="1" applyBorder="1" applyAlignment="1">
      <alignment horizontal="center" vertical="top"/>
    </xf>
    <xf numFmtId="0" fontId="22" fillId="0" borderId="49" xfId="0" applyFont="1" applyBorder="1" applyAlignment="1">
      <alignment vertical="top"/>
    </xf>
    <xf numFmtId="0" fontId="22" fillId="0" borderId="50" xfId="0" applyFont="1" applyBorder="1" applyAlignment="1">
      <alignment vertical="top"/>
    </xf>
    <xf numFmtId="0" fontId="22" fillId="0" borderId="55" xfId="0" applyFont="1" applyFill="1" applyBorder="1" applyAlignment="1">
      <alignment vertical="top"/>
    </xf>
    <xf numFmtId="0" fontId="22" fillId="0" borderId="73" xfId="0" applyFont="1" applyFill="1" applyBorder="1" applyAlignment="1">
      <alignment vertical="top"/>
    </xf>
    <xf numFmtId="0" fontId="22" fillId="0" borderId="23" xfId="0" applyFont="1" applyFill="1" applyBorder="1" applyAlignment="1">
      <alignment horizontal="center" vertical="top" wrapText="1"/>
    </xf>
    <xf numFmtId="0" fontId="35" fillId="0" borderId="55" xfId="0" applyFont="1" applyFill="1" applyBorder="1" applyAlignment="1">
      <alignment horizontal="center" vertical="top"/>
    </xf>
    <xf numFmtId="0" fontId="22" fillId="0" borderId="101" xfId="0" applyFont="1" applyFill="1" applyBorder="1" applyAlignment="1">
      <alignment vertical="top"/>
    </xf>
    <xf numFmtId="0" fontId="22" fillId="0" borderId="102" xfId="0" applyFont="1" applyFill="1" applyBorder="1" applyAlignment="1">
      <alignment vertical="top"/>
    </xf>
    <xf numFmtId="0" fontId="75" fillId="0" borderId="24" xfId="0" applyFont="1" applyBorder="1" applyAlignment="1">
      <alignment horizontal="center" vertical="top" wrapText="1"/>
    </xf>
    <xf numFmtId="0" fontId="22" fillId="0" borderId="50" xfId="0" applyFont="1" applyFill="1" applyBorder="1" applyAlignment="1">
      <alignment vertical="top"/>
    </xf>
    <xf numFmtId="0" fontId="75" fillId="0" borderId="101" xfId="0" applyFont="1" applyBorder="1" applyAlignment="1">
      <alignment vertical="top"/>
    </xf>
    <xf numFmtId="0" fontId="75" fillId="0" borderId="74" xfId="0" applyFont="1" applyBorder="1" applyAlignment="1">
      <alignment vertical="top"/>
    </xf>
    <xf numFmtId="0" fontId="75" fillId="0" borderId="102" xfId="0" applyFont="1" applyBorder="1" applyAlignment="1">
      <alignment vertical="top"/>
    </xf>
    <xf numFmtId="0" fontId="75" fillId="0" borderId="76" xfId="0" applyFont="1" applyBorder="1" applyAlignment="1">
      <alignment vertical="top"/>
    </xf>
    <xf numFmtId="0" fontId="75" fillId="0" borderId="23" xfId="0" applyFont="1" applyBorder="1" applyAlignment="1">
      <alignment horizontal="center" vertical="top" wrapText="1"/>
    </xf>
    <xf numFmtId="0" fontId="75" fillId="0" borderId="34" xfId="0" applyFont="1" applyBorder="1" applyAlignment="1">
      <alignment horizontal="center" vertical="top" wrapText="1"/>
    </xf>
    <xf numFmtId="0" fontId="28" fillId="0" borderId="24" xfId="0" applyFont="1" applyFill="1" applyBorder="1" applyAlignment="1" applyProtection="1">
      <alignment horizontal="center" vertical="top" wrapText="1"/>
      <protection/>
    </xf>
    <xf numFmtId="0" fontId="22" fillId="0" borderId="50" xfId="0" applyFont="1" applyBorder="1" applyAlignment="1">
      <alignment horizontal="center" vertical="top"/>
    </xf>
    <xf numFmtId="0" fontId="75" fillId="0" borderId="49" xfId="0" applyFont="1" applyBorder="1" applyAlignment="1">
      <alignment vertical="top"/>
    </xf>
    <xf numFmtId="0" fontId="75" fillId="0" borderId="51" xfId="0" applyFont="1" applyBorder="1" applyAlignment="1">
      <alignment vertical="top"/>
    </xf>
    <xf numFmtId="14" fontId="28" fillId="0" borderId="21" xfId="0" applyNumberFormat="1" applyFont="1" applyFill="1" applyBorder="1" applyAlignment="1" applyProtection="1">
      <alignment horizontal="center" vertical="top" wrapText="1"/>
      <protection/>
    </xf>
    <xf numFmtId="0" fontId="25" fillId="0" borderId="67" xfId="0" applyFont="1" applyFill="1" applyBorder="1" applyAlignment="1" applyProtection="1">
      <alignment horizontal="center" vertical="top"/>
      <protection locked="0"/>
    </xf>
    <xf numFmtId="0" fontId="25" fillId="0" borderId="72" xfId="0" applyFont="1" applyFill="1" applyBorder="1" applyAlignment="1" applyProtection="1">
      <alignment horizontal="center" vertical="top"/>
      <protection locked="0"/>
    </xf>
    <xf numFmtId="0" fontId="28" fillId="0" borderId="21" xfId="0" applyNumberFormat="1" applyFont="1" applyFill="1" applyBorder="1" applyAlignment="1" applyProtection="1">
      <alignment horizontal="center" vertical="top" wrapText="1"/>
      <protection/>
    </xf>
    <xf numFmtId="0" fontId="20" fillId="33" borderId="10" xfId="0" applyFont="1" applyFill="1" applyBorder="1" applyAlignment="1" applyProtection="1">
      <alignment vertical="top"/>
      <protection locked="0"/>
    </xf>
    <xf numFmtId="0" fontId="75" fillId="0" borderId="11" xfId="0" applyFont="1" applyBorder="1" applyAlignment="1" applyProtection="1">
      <alignment/>
      <protection locked="0"/>
    </xf>
    <xf numFmtId="0" fontId="75" fillId="0" borderId="12" xfId="0" applyFont="1" applyBorder="1" applyAlignment="1" applyProtection="1">
      <alignment/>
      <protection locked="0"/>
    </xf>
    <xf numFmtId="0" fontId="20" fillId="33" borderId="11" xfId="0" applyFont="1" applyFill="1" applyBorder="1" applyAlignment="1" applyProtection="1">
      <alignment vertical="top"/>
      <protection locked="0"/>
    </xf>
    <xf numFmtId="0" fontId="20" fillId="33" borderId="12" xfId="0" applyFont="1" applyFill="1" applyBorder="1" applyAlignment="1" applyProtection="1">
      <alignment vertical="top"/>
      <protection locked="0"/>
    </xf>
    <xf numFmtId="0" fontId="23" fillId="0" borderId="36" xfId="0" applyFont="1" applyBorder="1" applyAlignment="1">
      <alignment horizontal="right" vertical="top" wrapText="1"/>
    </xf>
    <xf numFmtId="165" fontId="38" fillId="49" borderId="36" xfId="0" applyNumberFormat="1" applyFont="1" applyFill="1" applyBorder="1" applyAlignment="1" applyProtection="1">
      <alignment horizontal="center" vertical="top"/>
      <protection/>
    </xf>
    <xf numFmtId="165" fontId="38" fillId="49" borderId="33" xfId="0" applyNumberFormat="1" applyFont="1" applyFill="1" applyBorder="1" applyAlignment="1" applyProtection="1">
      <alignment horizontal="center" vertical="top"/>
      <protection/>
    </xf>
    <xf numFmtId="165" fontId="27" fillId="45" borderId="55" xfId="0" applyNumberFormat="1" applyFont="1" applyFill="1" applyBorder="1" applyAlignment="1" applyProtection="1">
      <alignment horizontal="center" vertical="top"/>
      <protection/>
    </xf>
    <xf numFmtId="1" fontId="35" fillId="0" borderId="21" xfId="0" applyNumberFormat="1" applyFont="1" applyFill="1" applyBorder="1" applyAlignment="1" applyProtection="1">
      <alignment horizontal="center" vertical="top"/>
      <protection/>
    </xf>
    <xf numFmtId="0" fontId="22" fillId="0" borderId="23" xfId="0" applyFont="1" applyBorder="1" applyAlignment="1">
      <alignment horizontal="center" vertical="top"/>
    </xf>
    <xf numFmtId="0" fontId="75" fillId="0" borderId="23" xfId="0" applyFont="1" applyBorder="1" applyAlignment="1">
      <alignment horizontal="center" vertical="top"/>
    </xf>
    <xf numFmtId="1" fontId="35" fillId="0" borderId="54" xfId="0" applyNumberFormat="1" applyFont="1" applyFill="1" applyBorder="1" applyAlignment="1" applyProtection="1">
      <alignment horizontal="center" vertical="top"/>
      <protection/>
    </xf>
    <xf numFmtId="0" fontId="22" fillId="0" borderId="102" xfId="0" applyFont="1" applyBorder="1" applyAlignment="1">
      <alignment horizontal="center" vertical="top"/>
    </xf>
    <xf numFmtId="0" fontId="75" fillId="0" borderId="102" xfId="0" applyFont="1" applyBorder="1" applyAlignment="1">
      <alignment horizontal="center" vertical="top"/>
    </xf>
    <xf numFmtId="9" fontId="35" fillId="0" borderId="48" xfId="0" applyNumberFormat="1" applyFont="1" applyFill="1" applyBorder="1" applyAlignment="1" applyProtection="1">
      <alignment horizontal="center" vertical="top"/>
      <protection/>
    </xf>
    <xf numFmtId="9" fontId="22" fillId="0" borderId="55" xfId="0" applyNumberFormat="1" applyFont="1" applyBorder="1" applyAlignment="1">
      <alignment horizontal="center" vertical="top"/>
    </xf>
    <xf numFmtId="0" fontId="9" fillId="0" borderId="23" xfId="51" applyFont="1" applyBorder="1" applyAlignment="1" applyProtection="1">
      <alignment vertical="top" wrapText="1"/>
      <protection/>
    </xf>
    <xf numFmtId="0" fontId="9" fillId="0" borderId="0" xfId="51" applyFont="1" applyBorder="1" applyAlignment="1" applyProtection="1">
      <alignment/>
      <protection/>
    </xf>
    <xf numFmtId="0" fontId="12" fillId="0" borderId="0" xfId="51" applyFont="1" applyBorder="1" applyAlignment="1" applyProtection="1">
      <alignment vertical="top" wrapText="1"/>
      <protection/>
    </xf>
    <xf numFmtId="0" fontId="9" fillId="0" borderId="0" xfId="51" applyFont="1" applyBorder="1" applyAlignment="1" applyProtection="1">
      <alignment vertical="top" wrapText="1"/>
      <protection/>
    </xf>
    <xf numFmtId="0" fontId="9" fillId="0" borderId="89" xfId="51" applyFont="1" applyBorder="1" applyAlignment="1" applyProtection="1">
      <alignment vertical="top" wrapText="1"/>
      <protection/>
    </xf>
    <xf numFmtId="0" fontId="9" fillId="0" borderId="14" xfId="51" applyFont="1" applyBorder="1" applyAlignment="1" applyProtection="1">
      <alignment vertical="top" wrapText="1"/>
      <protection/>
    </xf>
    <xf numFmtId="0" fontId="12" fillId="0" borderId="31" xfId="51" applyFont="1" applyBorder="1" applyAlignment="1" applyProtection="1">
      <alignment vertical="top" wrapText="1"/>
      <protection/>
    </xf>
    <xf numFmtId="0" fontId="9" fillId="0" borderId="32" xfId="51" applyFont="1" applyBorder="1" applyAlignment="1" applyProtection="1">
      <alignment vertical="top" wrapText="1"/>
      <protection/>
    </xf>
    <xf numFmtId="0" fontId="9" fillId="0" borderId="23" xfId="51" applyFont="1" applyBorder="1" applyAlignment="1" applyProtection="1">
      <alignment/>
      <protection/>
    </xf>
    <xf numFmtId="0" fontId="8" fillId="0" borderId="0" xfId="51" applyBorder="1" applyAlignment="1" applyProtection="1">
      <alignment/>
      <protection/>
    </xf>
    <xf numFmtId="0" fontId="9" fillId="0" borderId="24" xfId="51" applyFont="1" applyBorder="1" applyAlignment="1" applyProtection="1">
      <alignment vertical="top"/>
      <protection/>
    </xf>
    <xf numFmtId="0" fontId="8" fillId="0" borderId="25" xfId="51" applyBorder="1" applyAlignment="1" applyProtection="1">
      <alignment/>
      <protection/>
    </xf>
    <xf numFmtId="0" fontId="9" fillId="0" borderId="23" xfId="51" applyFont="1" applyBorder="1" applyAlignment="1" applyProtection="1">
      <alignment vertical="top"/>
      <protection/>
    </xf>
    <xf numFmtId="0" fontId="12" fillId="0" borderId="31" xfId="51" applyFont="1" applyBorder="1" applyAlignment="1" applyProtection="1">
      <alignment/>
      <protection/>
    </xf>
    <xf numFmtId="0" fontId="12" fillId="0" borderId="32" xfId="51" applyFont="1" applyBorder="1" applyAlignment="1" applyProtection="1">
      <alignment/>
      <protection/>
    </xf>
    <xf numFmtId="2" fontId="73" fillId="34" borderId="38" xfId="0" applyNumberFormat="1" applyFont="1" applyFill="1" applyBorder="1" applyAlignment="1">
      <alignment vertical="top"/>
    </xf>
    <xf numFmtId="2" fontId="0" fillId="34" borderId="39" xfId="0" applyNumberFormat="1" applyFill="1" applyBorder="1" applyAlignment="1">
      <alignment vertical="top"/>
    </xf>
    <xf numFmtId="2" fontId="0" fillId="34" borderId="40" xfId="0" applyNumberFormat="1" applyFill="1" applyBorder="1" applyAlignment="1">
      <alignment vertical="top"/>
    </xf>
    <xf numFmtId="9" fontId="73" fillId="0" borderId="38" xfId="0" applyNumberFormat="1" applyFont="1" applyBorder="1" applyAlignment="1">
      <alignment horizontal="right" vertical="top"/>
    </xf>
    <xf numFmtId="0" fontId="0" fillId="0" borderId="39" xfId="0" applyBorder="1" applyAlignment="1">
      <alignment horizontal="right" vertical="top"/>
    </xf>
    <xf numFmtId="0" fontId="0" fillId="0" borderId="40" xfId="0" applyBorder="1" applyAlignment="1">
      <alignment horizontal="right" vertical="top"/>
    </xf>
    <xf numFmtId="2" fontId="73" fillId="0" borderId="14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0" fillId="0" borderId="17" xfId="0" applyBorder="1" applyAlignment="1">
      <alignment vertical="top"/>
    </xf>
    <xf numFmtId="0" fontId="0" fillId="0" borderId="0" xfId="0" applyBorder="1" applyAlignment="1">
      <alignment vertical="top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7C50"/>
      <rgbColor rgb="0000FF00"/>
      <rgbColor rgb="009C9D9F"/>
      <rgbColor rgb="00FFFF00"/>
      <rgbColor rgb="00FF00FF"/>
      <rgbColor rgb="0000FFFF"/>
      <rgbColor rgb="00B84516"/>
      <rgbColor rgb="00415D72"/>
      <rgbColor rgb="00000080"/>
      <rgbColor rgb="00A3AE02"/>
      <rgbColor rgb="00800080"/>
      <rgbColor rgb="0083B0A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DDDEDF"/>
      <rgbColor rgb="00BFD7CC"/>
      <rgbColor rgb="00D9E286"/>
      <rgbColor rgb="00FFCC00"/>
      <rgbColor rgb="00FAD89A"/>
      <rgbColor rgb="00F29634"/>
      <rgbColor rgb="00666699"/>
      <rgbColor rgb="00969696"/>
      <rgbColor rgb="00003366"/>
      <rgbColor rgb="00A8BBC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1"/>
  <sheetViews>
    <sheetView showGridLines="0"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U19" sqref="U19"/>
    </sheetView>
  </sheetViews>
  <sheetFormatPr defaultColWidth="11.421875" defaultRowHeight="15" outlineLevelRow="1"/>
  <cols>
    <col min="1" max="1" width="1.421875" style="153" customWidth="1"/>
    <col min="2" max="2" width="11.00390625" style="547" hidden="1" customWidth="1"/>
    <col min="3" max="3" width="6.8515625" style="153" customWidth="1"/>
    <col min="4" max="4" width="59.140625" style="153" customWidth="1"/>
    <col min="5" max="5" width="13.7109375" style="153" hidden="1" customWidth="1"/>
    <col min="6" max="6" width="13.421875" style="153" hidden="1" customWidth="1"/>
    <col min="7" max="7" width="18.7109375" style="153" customWidth="1"/>
    <col min="8" max="9" width="11.421875" style="153" customWidth="1"/>
    <col min="10" max="10" width="13.8515625" style="548" customWidth="1"/>
    <col min="11" max="12" width="11.421875" style="153" hidden="1" customWidth="1"/>
    <col min="13" max="13" width="11.421875" style="153" customWidth="1"/>
    <col min="14" max="15" width="11.421875" style="153" hidden="1" customWidth="1"/>
    <col min="16" max="16" width="11.421875" style="153" customWidth="1"/>
    <col min="17" max="17" width="17.00390625" style="153" customWidth="1"/>
    <col min="18" max="18" width="17.00390625" style="549" hidden="1" customWidth="1"/>
    <col min="19" max="19" width="13.00390625" style="153" hidden="1" customWidth="1"/>
    <col min="20" max="16384" width="11.421875" style="153" customWidth="1"/>
  </cols>
  <sheetData>
    <row r="1" spans="1:19" ht="16.5">
      <c r="A1" s="142"/>
      <c r="B1" s="143"/>
      <c r="C1" s="144" t="s">
        <v>545</v>
      </c>
      <c r="D1" s="145"/>
      <c r="E1" s="146"/>
      <c r="F1" s="147"/>
      <c r="G1" s="148"/>
      <c r="H1" s="149"/>
      <c r="I1" s="148"/>
      <c r="J1" s="150"/>
      <c r="K1" s="151"/>
      <c r="L1" s="146"/>
      <c r="M1" s="152"/>
      <c r="N1" s="146"/>
      <c r="O1" s="146"/>
      <c r="P1" s="152"/>
      <c r="Q1" s="152"/>
      <c r="R1" s="146"/>
      <c r="S1" s="152"/>
    </row>
    <row r="2" spans="1:19" ht="16.5" hidden="1">
      <c r="A2" s="142"/>
      <c r="B2" s="143"/>
      <c r="C2" s="144" t="s">
        <v>526</v>
      </c>
      <c r="D2" s="145"/>
      <c r="E2" s="146"/>
      <c r="F2" s="147"/>
      <c r="G2" s="671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3"/>
    </row>
    <row r="3" spans="1:19" ht="16.5" hidden="1">
      <c r="A3" s="142"/>
      <c r="B3" s="143"/>
      <c r="C3" s="144" t="s">
        <v>527</v>
      </c>
      <c r="D3" s="145"/>
      <c r="E3" s="146"/>
      <c r="F3" s="147"/>
      <c r="G3" s="671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5"/>
    </row>
    <row r="4" spans="1:19" ht="17.25" thickBot="1">
      <c r="A4" s="142"/>
      <c r="B4" s="143"/>
      <c r="C4" s="144"/>
      <c r="D4" s="145"/>
      <c r="E4" s="146"/>
      <c r="F4" s="147"/>
      <c r="G4" s="148"/>
      <c r="H4" s="149"/>
      <c r="I4" s="148"/>
      <c r="J4" s="150"/>
      <c r="K4" s="151"/>
      <c r="L4" s="146"/>
      <c r="M4" s="152"/>
      <c r="N4" s="146"/>
      <c r="O4" s="146"/>
      <c r="P4" s="152"/>
      <c r="Q4" s="152"/>
      <c r="R4" s="146"/>
      <c r="S4" s="152"/>
    </row>
    <row r="5" spans="1:19" ht="25.5">
      <c r="A5" s="154"/>
      <c r="B5" s="676" t="s">
        <v>528</v>
      </c>
      <c r="C5" s="558" t="s">
        <v>154</v>
      </c>
      <c r="D5" s="559"/>
      <c r="E5" s="155" t="s">
        <v>229</v>
      </c>
      <c r="F5" s="156" t="s">
        <v>230</v>
      </c>
      <c r="G5" s="562" t="s">
        <v>156</v>
      </c>
      <c r="H5" s="564" t="s">
        <v>225</v>
      </c>
      <c r="I5" s="565"/>
      <c r="J5" s="566" t="s">
        <v>0</v>
      </c>
      <c r="K5" s="568" t="s">
        <v>1</v>
      </c>
      <c r="L5" s="565"/>
      <c r="M5" s="569" t="s">
        <v>2</v>
      </c>
      <c r="N5" s="571" t="s">
        <v>3</v>
      </c>
      <c r="O5" s="562"/>
      <c r="P5" s="569" t="s">
        <v>2</v>
      </c>
      <c r="Q5" s="569" t="s">
        <v>155</v>
      </c>
      <c r="R5" s="157"/>
      <c r="S5" s="555" t="s">
        <v>232</v>
      </c>
    </row>
    <row r="6" spans="1:19" ht="26.25" customHeight="1" thickBot="1">
      <c r="A6" s="154"/>
      <c r="B6" s="676"/>
      <c r="C6" s="560"/>
      <c r="D6" s="561"/>
      <c r="E6" s="158" t="s">
        <v>231</v>
      </c>
      <c r="F6" s="159"/>
      <c r="G6" s="563"/>
      <c r="H6" s="160" t="s">
        <v>5</v>
      </c>
      <c r="I6" s="161" t="s">
        <v>90</v>
      </c>
      <c r="J6" s="567"/>
      <c r="K6" s="162" t="s">
        <v>5</v>
      </c>
      <c r="L6" s="163" t="s">
        <v>4</v>
      </c>
      <c r="M6" s="570"/>
      <c r="N6" s="164" t="s">
        <v>5</v>
      </c>
      <c r="O6" s="163" t="s">
        <v>4</v>
      </c>
      <c r="P6" s="570"/>
      <c r="Q6" s="570"/>
      <c r="R6" s="165"/>
      <c r="S6" s="557"/>
    </row>
    <row r="7" spans="1:19" ht="16.5" thickBot="1">
      <c r="A7" s="154"/>
      <c r="B7" s="166"/>
      <c r="C7" s="167" t="s">
        <v>249</v>
      </c>
      <c r="D7" s="168"/>
      <c r="E7" s="169"/>
      <c r="F7" s="168"/>
      <c r="G7" s="168"/>
      <c r="H7" s="170"/>
      <c r="I7" s="168"/>
      <c r="J7" s="169"/>
      <c r="K7" s="171"/>
      <c r="L7" s="172"/>
      <c r="M7" s="168"/>
      <c r="N7" s="172"/>
      <c r="O7" s="172"/>
      <c r="P7" s="168"/>
      <c r="Q7" s="173"/>
      <c r="R7" s="174"/>
      <c r="S7" s="555" t="str">
        <f>IF(SUM(R9:R13)=5,"Mindest-anforderung erfüllt","Mindest-anforderung nicht erfüllt")</f>
        <v>Mindest-anforderung erfüllt</v>
      </c>
    </row>
    <row r="8" spans="1:19" ht="15.75" thickBot="1">
      <c r="A8" s="154"/>
      <c r="B8" s="175" t="s">
        <v>529</v>
      </c>
      <c r="C8" s="578" t="s">
        <v>250</v>
      </c>
      <c r="D8" s="176" t="s">
        <v>535</v>
      </c>
      <c r="E8" s="177"/>
      <c r="F8" s="178"/>
      <c r="G8" s="179">
        <v>0</v>
      </c>
      <c r="H8" s="180">
        <v>0</v>
      </c>
      <c r="I8" s="181">
        <v>0</v>
      </c>
      <c r="J8" s="584">
        <v>0</v>
      </c>
      <c r="K8" s="182">
        <f aca="true" t="shared" si="0" ref="K8:K13">H8*J8</f>
        <v>0</v>
      </c>
      <c r="L8" s="183">
        <f aca="true" t="shared" si="1" ref="L8:L13">I8*J8</f>
        <v>0</v>
      </c>
      <c r="M8" s="587">
        <v>0</v>
      </c>
      <c r="N8" s="184"/>
      <c r="O8" s="184"/>
      <c r="P8" s="581">
        <v>0</v>
      </c>
      <c r="Q8" s="185"/>
      <c r="R8" s="186">
        <f aca="true" t="shared" si="2" ref="R8:R13">IF(H8="vorhanden",1,0)</f>
        <v>0</v>
      </c>
      <c r="S8" s="556"/>
    </row>
    <row r="9" spans="1:19" ht="15" hidden="1" outlineLevel="1">
      <c r="A9" s="154"/>
      <c r="B9" s="175" t="s">
        <v>529</v>
      </c>
      <c r="C9" s="579"/>
      <c r="D9" s="187" t="s">
        <v>251</v>
      </c>
      <c r="E9" s="188"/>
      <c r="F9" s="189"/>
      <c r="G9" s="190"/>
      <c r="H9" s="191" t="s">
        <v>252</v>
      </c>
      <c r="I9" s="192" t="s">
        <v>252</v>
      </c>
      <c r="J9" s="585"/>
      <c r="K9" s="193" t="e">
        <f t="shared" si="0"/>
        <v>#VALUE!</v>
      </c>
      <c r="L9" s="194" t="e">
        <f t="shared" si="1"/>
        <v>#VALUE!</v>
      </c>
      <c r="M9" s="588"/>
      <c r="N9" s="572"/>
      <c r="O9" s="574"/>
      <c r="P9" s="582"/>
      <c r="Q9" s="576"/>
      <c r="R9" s="186">
        <f t="shared" si="2"/>
        <v>1</v>
      </c>
      <c r="S9" s="556"/>
    </row>
    <row r="10" spans="1:19" ht="15" hidden="1" outlineLevel="1">
      <c r="A10" s="154"/>
      <c r="B10" s="175" t="s">
        <v>529</v>
      </c>
      <c r="C10" s="579"/>
      <c r="D10" s="187" t="s">
        <v>247</v>
      </c>
      <c r="E10" s="188"/>
      <c r="F10" s="195"/>
      <c r="G10" s="196"/>
      <c r="H10" s="191" t="s">
        <v>252</v>
      </c>
      <c r="I10" s="192" t="s">
        <v>252</v>
      </c>
      <c r="J10" s="585"/>
      <c r="K10" s="193" t="e">
        <f t="shared" si="0"/>
        <v>#VALUE!</v>
      </c>
      <c r="L10" s="194" t="e">
        <f t="shared" si="1"/>
        <v>#VALUE!</v>
      </c>
      <c r="M10" s="588"/>
      <c r="N10" s="572"/>
      <c r="O10" s="574"/>
      <c r="P10" s="582"/>
      <c r="Q10" s="576"/>
      <c r="R10" s="186">
        <f t="shared" si="2"/>
        <v>1</v>
      </c>
      <c r="S10" s="556"/>
    </row>
    <row r="11" spans="1:19" ht="15" hidden="1" outlineLevel="1">
      <c r="A11" s="154"/>
      <c r="B11" s="175" t="s">
        <v>529</v>
      </c>
      <c r="C11" s="579"/>
      <c r="D11" s="187" t="s">
        <v>532</v>
      </c>
      <c r="E11" s="188"/>
      <c r="F11" s="195"/>
      <c r="G11" s="196"/>
      <c r="H11" s="191" t="s">
        <v>252</v>
      </c>
      <c r="I11" s="192" t="s">
        <v>252</v>
      </c>
      <c r="J11" s="585"/>
      <c r="K11" s="193" t="e">
        <f t="shared" si="0"/>
        <v>#VALUE!</v>
      </c>
      <c r="L11" s="194" t="e">
        <f t="shared" si="1"/>
        <v>#VALUE!</v>
      </c>
      <c r="M11" s="588"/>
      <c r="N11" s="572"/>
      <c r="O11" s="574"/>
      <c r="P11" s="582"/>
      <c r="Q11" s="576"/>
      <c r="R11" s="186">
        <f t="shared" si="2"/>
        <v>1</v>
      </c>
      <c r="S11" s="556"/>
    </row>
    <row r="12" spans="1:19" ht="15" hidden="1" outlineLevel="1">
      <c r="A12" s="154"/>
      <c r="B12" s="175" t="s">
        <v>529</v>
      </c>
      <c r="C12" s="579"/>
      <c r="D12" s="187" t="s">
        <v>533</v>
      </c>
      <c r="E12" s="188"/>
      <c r="F12" s="195"/>
      <c r="G12" s="196"/>
      <c r="H12" s="191" t="s">
        <v>252</v>
      </c>
      <c r="I12" s="192" t="s">
        <v>252</v>
      </c>
      <c r="J12" s="585"/>
      <c r="K12" s="193" t="e">
        <f t="shared" si="0"/>
        <v>#VALUE!</v>
      </c>
      <c r="L12" s="194" t="e">
        <f t="shared" si="1"/>
        <v>#VALUE!</v>
      </c>
      <c r="M12" s="588"/>
      <c r="N12" s="572"/>
      <c r="O12" s="574"/>
      <c r="P12" s="582"/>
      <c r="Q12" s="576"/>
      <c r="R12" s="186">
        <f t="shared" si="2"/>
        <v>1</v>
      </c>
      <c r="S12" s="556"/>
    </row>
    <row r="13" spans="1:19" ht="15.75" hidden="1" outlineLevel="1" thickBot="1">
      <c r="A13" s="154"/>
      <c r="B13" s="175" t="s">
        <v>529</v>
      </c>
      <c r="C13" s="580"/>
      <c r="D13" s="187" t="s">
        <v>537</v>
      </c>
      <c r="E13" s="197"/>
      <c r="F13" s="198"/>
      <c r="G13" s="199"/>
      <c r="H13" s="200" t="s">
        <v>252</v>
      </c>
      <c r="I13" s="201" t="s">
        <v>252</v>
      </c>
      <c r="J13" s="586"/>
      <c r="K13" s="202" t="e">
        <f t="shared" si="0"/>
        <v>#VALUE!</v>
      </c>
      <c r="L13" s="203" t="e">
        <f t="shared" si="1"/>
        <v>#VALUE!</v>
      </c>
      <c r="M13" s="589"/>
      <c r="N13" s="573"/>
      <c r="O13" s="575"/>
      <c r="P13" s="583"/>
      <c r="Q13" s="577"/>
      <c r="R13" s="204">
        <f t="shared" si="2"/>
        <v>1</v>
      </c>
      <c r="S13" s="557"/>
    </row>
    <row r="14" spans="1:19" ht="16.5" customHeight="1" collapsed="1" thickBot="1">
      <c r="A14" s="154"/>
      <c r="B14" s="166"/>
      <c r="C14" s="205" t="s">
        <v>6</v>
      </c>
      <c r="D14" s="206"/>
      <c r="E14" s="207"/>
      <c r="F14" s="206"/>
      <c r="G14" s="206"/>
      <c r="H14" s="208"/>
      <c r="I14" s="206"/>
      <c r="J14" s="207"/>
      <c r="K14" s="209"/>
      <c r="L14" s="210"/>
      <c r="M14" s="206"/>
      <c r="N14" s="210"/>
      <c r="O14" s="210"/>
      <c r="P14" s="206"/>
      <c r="Q14" s="211">
        <v>0.225</v>
      </c>
      <c r="R14" s="174"/>
      <c r="S14" s="590">
        <f>SUM(P15*Q14+P31*Q30+P43*Q42+P112*Q111+P141*Q140)</f>
        <v>0</v>
      </c>
    </row>
    <row r="15" spans="1:19" ht="15.75" thickBot="1">
      <c r="A15" s="154"/>
      <c r="B15" s="166"/>
      <c r="C15" s="212"/>
      <c r="D15" s="213" t="s">
        <v>153</v>
      </c>
      <c r="E15" s="214"/>
      <c r="F15" s="215"/>
      <c r="G15" s="215"/>
      <c r="H15" s="216"/>
      <c r="I15" s="215"/>
      <c r="J15" s="214"/>
      <c r="K15" s="217"/>
      <c r="L15" s="218"/>
      <c r="M15" s="219"/>
      <c r="N15" s="593">
        <f>SUM(K16:K29)</f>
        <v>0</v>
      </c>
      <c r="O15" s="596">
        <f>SUM(L16:L29)</f>
        <v>1800</v>
      </c>
      <c r="P15" s="599">
        <f>SUM(N15/O15)</f>
        <v>0</v>
      </c>
      <c r="Q15" s="602"/>
      <c r="R15" s="220"/>
      <c r="S15" s="591"/>
    </row>
    <row r="16" spans="1:19" ht="15">
      <c r="A16" s="154"/>
      <c r="B16" s="175" t="s">
        <v>530</v>
      </c>
      <c r="C16" s="221" t="s">
        <v>36</v>
      </c>
      <c r="D16" s="222" t="s">
        <v>7</v>
      </c>
      <c r="E16" s="223"/>
      <c r="F16" s="224"/>
      <c r="G16" s="225">
        <f>L16/$O15*Q14</f>
        <v>0.0375</v>
      </c>
      <c r="H16" s="226"/>
      <c r="I16" s="227">
        <v>100</v>
      </c>
      <c r="J16" s="228">
        <v>3</v>
      </c>
      <c r="K16" s="229">
        <f aca="true" t="shared" si="3" ref="K16:K22">H16*J16</f>
        <v>0</v>
      </c>
      <c r="L16" s="183">
        <f aca="true" t="shared" si="4" ref="L16:L22">I16*J16</f>
        <v>300</v>
      </c>
      <c r="M16" s="230">
        <f aca="true" t="shared" si="5" ref="M16:M22">SUM(K16/L16)</f>
        <v>0</v>
      </c>
      <c r="N16" s="594"/>
      <c r="O16" s="597"/>
      <c r="P16" s="600"/>
      <c r="Q16" s="602"/>
      <c r="R16" s="220"/>
      <c r="S16" s="591"/>
    </row>
    <row r="17" spans="1:19" ht="15">
      <c r="A17" s="154"/>
      <c r="B17" s="175" t="s">
        <v>530</v>
      </c>
      <c r="C17" s="231" t="s">
        <v>37</v>
      </c>
      <c r="D17" s="232" t="s">
        <v>157</v>
      </c>
      <c r="E17" s="233"/>
      <c r="F17" s="234"/>
      <c r="G17" s="235">
        <f>L17/O15*Q14</f>
        <v>0.012499999999999999</v>
      </c>
      <c r="H17" s="236"/>
      <c r="I17" s="237">
        <v>100</v>
      </c>
      <c r="J17" s="238">
        <v>1</v>
      </c>
      <c r="K17" s="239">
        <f t="shared" si="3"/>
        <v>0</v>
      </c>
      <c r="L17" s="240">
        <f t="shared" si="4"/>
        <v>100</v>
      </c>
      <c r="M17" s="241">
        <f t="shared" si="5"/>
        <v>0</v>
      </c>
      <c r="N17" s="594"/>
      <c r="O17" s="597"/>
      <c r="P17" s="600"/>
      <c r="Q17" s="602"/>
      <c r="R17" s="220"/>
      <c r="S17" s="591"/>
    </row>
    <row r="18" spans="1:19" ht="15">
      <c r="A18" s="154"/>
      <c r="B18" s="175" t="s">
        <v>530</v>
      </c>
      <c r="C18" s="231" t="s">
        <v>38</v>
      </c>
      <c r="D18" s="232" t="s">
        <v>8</v>
      </c>
      <c r="E18" s="233"/>
      <c r="F18" s="234"/>
      <c r="G18" s="235">
        <f>L18/O15*Q14</f>
        <v>0.012499999999999999</v>
      </c>
      <c r="H18" s="242"/>
      <c r="I18" s="237">
        <v>100</v>
      </c>
      <c r="J18" s="238">
        <v>1</v>
      </c>
      <c r="K18" s="239">
        <f t="shared" si="3"/>
        <v>0</v>
      </c>
      <c r="L18" s="243">
        <f t="shared" si="4"/>
        <v>100</v>
      </c>
      <c r="M18" s="241">
        <f t="shared" si="5"/>
        <v>0</v>
      </c>
      <c r="N18" s="594"/>
      <c r="O18" s="597"/>
      <c r="P18" s="600"/>
      <c r="Q18" s="602"/>
      <c r="R18" s="220"/>
      <c r="S18" s="591"/>
    </row>
    <row r="19" spans="1:19" ht="15">
      <c r="A19" s="154"/>
      <c r="B19" s="175" t="s">
        <v>530</v>
      </c>
      <c r="C19" s="231" t="s">
        <v>40</v>
      </c>
      <c r="D19" s="232" t="s">
        <v>9</v>
      </c>
      <c r="E19" s="233"/>
      <c r="F19" s="234"/>
      <c r="G19" s="235">
        <f>L19/O15*Q14</f>
        <v>0.012499999999999999</v>
      </c>
      <c r="H19" s="242"/>
      <c r="I19" s="237">
        <v>100</v>
      </c>
      <c r="J19" s="238">
        <v>1</v>
      </c>
      <c r="K19" s="239">
        <f t="shared" si="3"/>
        <v>0</v>
      </c>
      <c r="L19" s="240">
        <f t="shared" si="4"/>
        <v>100</v>
      </c>
      <c r="M19" s="241">
        <f t="shared" si="5"/>
        <v>0</v>
      </c>
      <c r="N19" s="594"/>
      <c r="O19" s="597"/>
      <c r="P19" s="600"/>
      <c r="Q19" s="602"/>
      <c r="R19" s="220"/>
      <c r="S19" s="591"/>
    </row>
    <row r="20" spans="1:19" ht="15">
      <c r="A20" s="154"/>
      <c r="B20" s="175" t="s">
        <v>530</v>
      </c>
      <c r="C20" s="231" t="s">
        <v>39</v>
      </c>
      <c r="D20" s="232" t="s">
        <v>10</v>
      </c>
      <c r="E20" s="233"/>
      <c r="F20" s="234"/>
      <c r="G20" s="235">
        <f>L20/O15*Q14</f>
        <v>0.012499999999999999</v>
      </c>
      <c r="H20" s="242"/>
      <c r="I20" s="237">
        <v>100</v>
      </c>
      <c r="J20" s="238">
        <v>1</v>
      </c>
      <c r="K20" s="239">
        <f t="shared" si="3"/>
        <v>0</v>
      </c>
      <c r="L20" s="240">
        <f t="shared" si="4"/>
        <v>100</v>
      </c>
      <c r="M20" s="241">
        <f t="shared" si="5"/>
        <v>0</v>
      </c>
      <c r="N20" s="594"/>
      <c r="O20" s="597"/>
      <c r="P20" s="600"/>
      <c r="Q20" s="602"/>
      <c r="R20" s="220"/>
      <c r="S20" s="591"/>
    </row>
    <row r="21" spans="1:19" ht="15">
      <c r="A21" s="154"/>
      <c r="B21" s="166"/>
      <c r="C21" s="231" t="s">
        <v>41</v>
      </c>
      <c r="D21" s="232" t="s">
        <v>11</v>
      </c>
      <c r="E21" s="233"/>
      <c r="F21" s="244"/>
      <c r="G21" s="235">
        <f>L21/O15*Q14</f>
        <v>0.0375</v>
      </c>
      <c r="H21" s="242"/>
      <c r="I21" s="237">
        <v>100</v>
      </c>
      <c r="J21" s="238">
        <v>3</v>
      </c>
      <c r="K21" s="239">
        <f t="shared" si="3"/>
        <v>0</v>
      </c>
      <c r="L21" s="240">
        <f t="shared" si="4"/>
        <v>300</v>
      </c>
      <c r="M21" s="241">
        <f t="shared" si="5"/>
        <v>0</v>
      </c>
      <c r="N21" s="594"/>
      <c r="O21" s="597"/>
      <c r="P21" s="600"/>
      <c r="Q21" s="602"/>
      <c r="R21" s="220"/>
      <c r="S21" s="591"/>
    </row>
    <row r="22" spans="1:19" ht="15.75" thickBot="1">
      <c r="A22" s="154"/>
      <c r="B22" s="166"/>
      <c r="C22" s="245" t="s">
        <v>42</v>
      </c>
      <c r="D22" s="246" t="s">
        <v>43</v>
      </c>
      <c r="E22" s="247"/>
      <c r="F22" s="248"/>
      <c r="G22" s="249">
        <f>L22/O15*Q14</f>
        <v>0.012499999999999999</v>
      </c>
      <c r="H22" s="242"/>
      <c r="I22" s="237">
        <v>100</v>
      </c>
      <c r="J22" s="238">
        <v>1</v>
      </c>
      <c r="K22" s="239">
        <f t="shared" si="3"/>
        <v>0</v>
      </c>
      <c r="L22" s="240">
        <f t="shared" si="4"/>
        <v>100</v>
      </c>
      <c r="M22" s="241">
        <f t="shared" si="5"/>
        <v>0</v>
      </c>
      <c r="N22" s="594"/>
      <c r="O22" s="597"/>
      <c r="P22" s="600"/>
      <c r="Q22" s="602"/>
      <c r="R22" s="220"/>
      <c r="S22" s="591"/>
    </row>
    <row r="23" spans="1:19" ht="15.75" thickBot="1">
      <c r="A23" s="154"/>
      <c r="B23" s="166"/>
      <c r="C23" s="212"/>
      <c r="D23" s="213" t="s">
        <v>89</v>
      </c>
      <c r="E23" s="214"/>
      <c r="F23" s="215"/>
      <c r="G23" s="215"/>
      <c r="H23" s="216"/>
      <c r="I23" s="215"/>
      <c r="J23" s="214"/>
      <c r="K23" s="217"/>
      <c r="L23" s="218"/>
      <c r="M23" s="215"/>
      <c r="N23" s="594"/>
      <c r="O23" s="597"/>
      <c r="P23" s="600"/>
      <c r="Q23" s="602"/>
      <c r="R23" s="220"/>
      <c r="S23" s="591"/>
    </row>
    <row r="24" spans="1:19" ht="15">
      <c r="A24" s="154"/>
      <c r="B24" s="175" t="s">
        <v>530</v>
      </c>
      <c r="C24" s="250" t="s">
        <v>44</v>
      </c>
      <c r="D24" s="222" t="s">
        <v>551</v>
      </c>
      <c r="E24" s="223"/>
      <c r="F24" s="224"/>
      <c r="G24" s="225">
        <f>L24/$O15*Q14</f>
        <v>0.0375</v>
      </c>
      <c r="H24" s="242"/>
      <c r="I24" s="237">
        <v>100</v>
      </c>
      <c r="J24" s="238">
        <v>3</v>
      </c>
      <c r="K24" s="239">
        <f>H24*J24</f>
        <v>0</v>
      </c>
      <c r="L24" s="240">
        <f>I24*J24</f>
        <v>300</v>
      </c>
      <c r="M24" s="241">
        <f>SUM(K24/L24)</f>
        <v>0</v>
      </c>
      <c r="N24" s="594"/>
      <c r="O24" s="597"/>
      <c r="P24" s="600"/>
      <c r="Q24" s="602"/>
      <c r="R24" s="220"/>
      <c r="S24" s="591"/>
    </row>
    <row r="25" spans="1:19" ht="27">
      <c r="A25" s="154"/>
      <c r="B25" s="175" t="s">
        <v>530</v>
      </c>
      <c r="C25" s="617" t="s">
        <v>45</v>
      </c>
      <c r="D25" s="251" t="s">
        <v>552</v>
      </c>
      <c r="E25" s="252"/>
      <c r="F25" s="253"/>
      <c r="G25" s="253">
        <f>L25/$O$15*$Q$14</f>
        <v>0.024999999999999998</v>
      </c>
      <c r="H25" s="254">
        <f>IF((H26+H27)&gt;100,100,H26+H27)</f>
        <v>0</v>
      </c>
      <c r="I25" s="255">
        <v>100</v>
      </c>
      <c r="J25" s="620">
        <v>2</v>
      </c>
      <c r="K25" s="623">
        <f>H25*J25</f>
        <v>0</v>
      </c>
      <c r="L25" s="626">
        <f>I25*J25</f>
        <v>200</v>
      </c>
      <c r="M25" s="629">
        <f>SUM(K25/L25)</f>
        <v>0</v>
      </c>
      <c r="N25" s="594"/>
      <c r="O25" s="597"/>
      <c r="P25" s="600"/>
      <c r="Q25" s="602"/>
      <c r="R25" s="220"/>
      <c r="S25" s="591"/>
    </row>
    <row r="26" spans="1:19" ht="14.25" customHeight="1" hidden="1" outlineLevel="1">
      <c r="A26" s="154"/>
      <c r="B26" s="166"/>
      <c r="C26" s="618"/>
      <c r="D26" s="187" t="s">
        <v>92</v>
      </c>
      <c r="E26" s="190"/>
      <c r="F26" s="256"/>
      <c r="G26" s="256"/>
      <c r="H26" s="257"/>
      <c r="I26" s="258">
        <v>100</v>
      </c>
      <c r="J26" s="621"/>
      <c r="K26" s="624"/>
      <c r="L26" s="627"/>
      <c r="M26" s="630"/>
      <c r="N26" s="594"/>
      <c r="O26" s="597"/>
      <c r="P26" s="600"/>
      <c r="Q26" s="602"/>
      <c r="R26" s="220"/>
      <c r="S26" s="591"/>
    </row>
    <row r="27" spans="1:19" ht="15" hidden="1" outlineLevel="1">
      <c r="A27" s="154"/>
      <c r="B27" s="166"/>
      <c r="C27" s="619"/>
      <c r="D27" s="259" t="s">
        <v>91</v>
      </c>
      <c r="E27" s="260"/>
      <c r="F27" s="261"/>
      <c r="G27" s="261"/>
      <c r="H27" s="262"/>
      <c r="I27" s="263">
        <v>50</v>
      </c>
      <c r="J27" s="622"/>
      <c r="K27" s="625"/>
      <c r="L27" s="628"/>
      <c r="M27" s="631"/>
      <c r="N27" s="594"/>
      <c r="O27" s="597"/>
      <c r="P27" s="600"/>
      <c r="Q27" s="602"/>
      <c r="R27" s="220"/>
      <c r="S27" s="591"/>
    </row>
    <row r="28" spans="1:19" ht="15" collapsed="1">
      <c r="A28" s="154"/>
      <c r="B28" s="175" t="s">
        <v>530</v>
      </c>
      <c r="C28" s="231" t="s">
        <v>46</v>
      </c>
      <c r="D28" s="232" t="s">
        <v>158</v>
      </c>
      <c r="E28" s="233"/>
      <c r="F28" s="234"/>
      <c r="G28" s="264">
        <f>L28/$O$15*$Q$14</f>
        <v>0.012499999999999999</v>
      </c>
      <c r="H28" s="265">
        <v>0</v>
      </c>
      <c r="I28" s="237">
        <v>100</v>
      </c>
      <c r="J28" s="238">
        <v>1</v>
      </c>
      <c r="K28" s="239">
        <f>H28*J28</f>
        <v>0</v>
      </c>
      <c r="L28" s="240">
        <f>I28*J28</f>
        <v>100</v>
      </c>
      <c r="M28" s="241">
        <f>SUM(K28/L28)</f>
        <v>0</v>
      </c>
      <c r="N28" s="594"/>
      <c r="O28" s="597"/>
      <c r="P28" s="600"/>
      <c r="Q28" s="602"/>
      <c r="R28" s="220"/>
      <c r="S28" s="591"/>
    </row>
    <row r="29" spans="1:19" ht="15.75" thickBot="1">
      <c r="A29" s="154"/>
      <c r="B29" s="166"/>
      <c r="C29" s="245" t="s">
        <v>47</v>
      </c>
      <c r="D29" s="246" t="s">
        <v>12</v>
      </c>
      <c r="E29" s="247"/>
      <c r="F29" s="248"/>
      <c r="G29" s="266">
        <f>L29/$O$15*$Q$14</f>
        <v>0.012499999999999999</v>
      </c>
      <c r="H29" s="267"/>
      <c r="I29" s="268">
        <v>100</v>
      </c>
      <c r="J29" s="238">
        <v>1</v>
      </c>
      <c r="K29" s="269">
        <f>H29*J29</f>
        <v>0</v>
      </c>
      <c r="L29" s="270">
        <f>I29*J29</f>
        <v>100</v>
      </c>
      <c r="M29" s="271">
        <f>SUM(K29/L29)</f>
        <v>0</v>
      </c>
      <c r="N29" s="595"/>
      <c r="O29" s="598"/>
      <c r="P29" s="601"/>
      <c r="Q29" s="603"/>
      <c r="R29" s="220"/>
      <c r="S29" s="591"/>
    </row>
    <row r="30" spans="1:19" ht="16.5" thickBot="1">
      <c r="A30" s="154"/>
      <c r="B30" s="166"/>
      <c r="C30" s="272" t="s">
        <v>13</v>
      </c>
      <c r="D30" s="273"/>
      <c r="E30" s="274"/>
      <c r="F30" s="273"/>
      <c r="G30" s="273"/>
      <c r="H30" s="275"/>
      <c r="I30" s="273"/>
      <c r="J30" s="274"/>
      <c r="K30" s="276"/>
      <c r="L30" s="277"/>
      <c r="M30" s="273"/>
      <c r="N30" s="277"/>
      <c r="O30" s="277"/>
      <c r="P30" s="273"/>
      <c r="Q30" s="278">
        <v>0.225</v>
      </c>
      <c r="R30" s="279"/>
      <c r="S30" s="591"/>
    </row>
    <row r="31" spans="1:19" ht="15.75" thickBot="1">
      <c r="A31" s="154"/>
      <c r="B31" s="166"/>
      <c r="C31" s="280"/>
      <c r="D31" s="281" t="s">
        <v>14</v>
      </c>
      <c r="E31" s="282"/>
      <c r="F31" s="283"/>
      <c r="G31" s="284"/>
      <c r="H31" s="285"/>
      <c r="I31" s="286"/>
      <c r="J31" s="282"/>
      <c r="K31" s="287"/>
      <c r="L31" s="288"/>
      <c r="M31" s="289"/>
      <c r="N31" s="632">
        <f>SUM(K32:K41)</f>
        <v>0</v>
      </c>
      <c r="O31" s="596">
        <f>SUM(L32:L41)</f>
        <v>500</v>
      </c>
      <c r="P31" s="599">
        <f>N31/O31</f>
        <v>0</v>
      </c>
      <c r="Q31" s="605"/>
      <c r="R31" s="220"/>
      <c r="S31" s="591"/>
    </row>
    <row r="32" spans="1:19" ht="15.75" thickBot="1">
      <c r="A32" s="154"/>
      <c r="B32" s="175" t="s">
        <v>530</v>
      </c>
      <c r="C32" s="290" t="s">
        <v>49</v>
      </c>
      <c r="D32" s="291" t="s">
        <v>48</v>
      </c>
      <c r="E32" s="177"/>
      <c r="F32" s="292"/>
      <c r="G32" s="179">
        <f>L32/$O31*Q30</f>
        <v>0.135</v>
      </c>
      <c r="H32" s="293"/>
      <c r="I32" s="181">
        <v>100</v>
      </c>
      <c r="J32" s="294">
        <v>3</v>
      </c>
      <c r="K32" s="182">
        <f>H32*J32</f>
        <v>0</v>
      </c>
      <c r="L32" s="183">
        <f>I32*J32</f>
        <v>300</v>
      </c>
      <c r="M32" s="295">
        <f>SUM(K32/L32)</f>
        <v>0</v>
      </c>
      <c r="N32" s="572"/>
      <c r="O32" s="574"/>
      <c r="P32" s="604"/>
      <c r="Q32" s="605"/>
      <c r="R32" s="220"/>
      <c r="S32" s="591"/>
    </row>
    <row r="33" spans="1:19" ht="15.75" thickBot="1">
      <c r="A33" s="154"/>
      <c r="B33" s="166"/>
      <c r="C33" s="296"/>
      <c r="D33" s="297" t="s">
        <v>15</v>
      </c>
      <c r="E33" s="298"/>
      <c r="F33" s="283"/>
      <c r="G33" s="299"/>
      <c r="H33" s="299"/>
      <c r="I33" s="283"/>
      <c r="J33" s="300"/>
      <c r="K33" s="301"/>
      <c r="L33" s="302"/>
      <c r="M33" s="303"/>
      <c r="N33" s="572"/>
      <c r="O33" s="574"/>
      <c r="P33" s="604"/>
      <c r="Q33" s="605"/>
      <c r="R33" s="220"/>
      <c r="S33" s="591"/>
    </row>
    <row r="34" spans="1:19" ht="15">
      <c r="A34" s="154"/>
      <c r="B34" s="175" t="s">
        <v>530</v>
      </c>
      <c r="C34" s="250" t="s">
        <v>50</v>
      </c>
      <c r="D34" s="222" t="s">
        <v>540</v>
      </c>
      <c r="E34" s="223"/>
      <c r="F34" s="224"/>
      <c r="G34" s="304">
        <f>L34/$O$31*$Q$30</f>
        <v>0.045000000000000005</v>
      </c>
      <c r="H34" s="226"/>
      <c r="I34" s="227">
        <v>100</v>
      </c>
      <c r="J34" s="228">
        <v>1</v>
      </c>
      <c r="K34" s="229">
        <f>H34*J34</f>
        <v>0</v>
      </c>
      <c r="L34" s="305">
        <f>I34*J34</f>
        <v>100</v>
      </c>
      <c r="M34" s="230">
        <f>SUM(K34/L34)</f>
        <v>0</v>
      </c>
      <c r="N34" s="572"/>
      <c r="O34" s="574"/>
      <c r="P34" s="604"/>
      <c r="Q34" s="605"/>
      <c r="R34" s="220"/>
      <c r="S34" s="591"/>
    </row>
    <row r="35" spans="1:19" ht="15.75" thickBot="1">
      <c r="A35" s="154"/>
      <c r="B35" s="175" t="s">
        <v>530</v>
      </c>
      <c r="C35" s="306" t="s">
        <v>254</v>
      </c>
      <c r="D35" s="307" t="s">
        <v>534</v>
      </c>
      <c r="E35" s="308"/>
      <c r="F35" s="309"/>
      <c r="G35" s="310">
        <f>L35/$O$31*$Q$30</f>
        <v>0.045000000000000005</v>
      </c>
      <c r="H35" s="180">
        <f>SUM(H36:H41)</f>
        <v>0</v>
      </c>
      <c r="I35" s="268">
        <v>100</v>
      </c>
      <c r="J35" s="620">
        <v>1</v>
      </c>
      <c r="K35" s="239">
        <f>H35*J35</f>
        <v>0</v>
      </c>
      <c r="L35" s="240">
        <f>I35*J35</f>
        <v>100</v>
      </c>
      <c r="M35" s="629">
        <f>SUM(K35/L35)</f>
        <v>0</v>
      </c>
      <c r="N35" s="572"/>
      <c r="O35" s="574"/>
      <c r="P35" s="604"/>
      <c r="Q35" s="605"/>
      <c r="R35" s="220"/>
      <c r="S35" s="591"/>
    </row>
    <row r="36" spans="1:19" ht="15" hidden="1" outlineLevel="1">
      <c r="A36" s="154"/>
      <c r="B36" s="166"/>
      <c r="C36" s="311"/>
      <c r="D36" s="187" t="s">
        <v>253</v>
      </c>
      <c r="E36" s="312"/>
      <c r="F36" s="258"/>
      <c r="G36" s="313"/>
      <c r="H36" s="314"/>
      <c r="I36" s="315">
        <v>10</v>
      </c>
      <c r="J36" s="635"/>
      <c r="K36" s="316"/>
      <c r="L36" s="317"/>
      <c r="M36" s="588"/>
      <c r="N36" s="572"/>
      <c r="O36" s="574"/>
      <c r="P36" s="604"/>
      <c r="Q36" s="605"/>
      <c r="R36" s="220"/>
      <c r="S36" s="591"/>
    </row>
    <row r="37" spans="1:19" ht="15" hidden="1" outlineLevel="1">
      <c r="A37" s="154"/>
      <c r="B37" s="166"/>
      <c r="C37" s="311"/>
      <c r="D37" s="187" t="s">
        <v>236</v>
      </c>
      <c r="E37" s="312"/>
      <c r="F37" s="258"/>
      <c r="G37" s="313"/>
      <c r="H37" s="314"/>
      <c r="I37" s="315">
        <v>10</v>
      </c>
      <c r="J37" s="635"/>
      <c r="K37" s="316"/>
      <c r="L37" s="317"/>
      <c r="M37" s="588"/>
      <c r="N37" s="572"/>
      <c r="O37" s="574"/>
      <c r="P37" s="604"/>
      <c r="Q37" s="605"/>
      <c r="R37" s="220"/>
      <c r="S37" s="591"/>
    </row>
    <row r="38" spans="1:19" ht="15" hidden="1" outlineLevel="1">
      <c r="A38" s="154"/>
      <c r="B38" s="166"/>
      <c r="C38" s="311"/>
      <c r="D38" s="187" t="s">
        <v>237</v>
      </c>
      <c r="E38" s="312"/>
      <c r="F38" s="258"/>
      <c r="G38" s="313"/>
      <c r="H38" s="314"/>
      <c r="I38" s="315">
        <v>10</v>
      </c>
      <c r="J38" s="635"/>
      <c r="K38" s="316"/>
      <c r="L38" s="317"/>
      <c r="M38" s="588"/>
      <c r="N38" s="572"/>
      <c r="O38" s="574"/>
      <c r="P38" s="604"/>
      <c r="Q38" s="605"/>
      <c r="R38" s="220"/>
      <c r="S38" s="591"/>
    </row>
    <row r="39" spans="1:19" ht="15" hidden="1" outlineLevel="1">
      <c r="A39" s="154"/>
      <c r="B39" s="166"/>
      <c r="C39" s="311"/>
      <c r="D39" s="187" t="s">
        <v>238</v>
      </c>
      <c r="E39" s="312"/>
      <c r="F39" s="258"/>
      <c r="G39" s="313"/>
      <c r="H39" s="314"/>
      <c r="I39" s="315">
        <v>10</v>
      </c>
      <c r="J39" s="635"/>
      <c r="K39" s="316"/>
      <c r="L39" s="317"/>
      <c r="M39" s="588"/>
      <c r="N39" s="572"/>
      <c r="O39" s="574"/>
      <c r="P39" s="604"/>
      <c r="Q39" s="605"/>
      <c r="R39" s="220"/>
      <c r="S39" s="591"/>
    </row>
    <row r="40" spans="1:19" ht="15" hidden="1" outlineLevel="1">
      <c r="A40" s="154"/>
      <c r="B40" s="166"/>
      <c r="C40" s="311"/>
      <c r="D40" s="187" t="s">
        <v>239</v>
      </c>
      <c r="E40" s="312"/>
      <c r="F40" s="258"/>
      <c r="G40" s="313"/>
      <c r="H40" s="314"/>
      <c r="I40" s="315">
        <v>10</v>
      </c>
      <c r="J40" s="635"/>
      <c r="K40" s="316"/>
      <c r="L40" s="317"/>
      <c r="M40" s="588"/>
      <c r="N40" s="572"/>
      <c r="O40" s="574"/>
      <c r="P40" s="604"/>
      <c r="Q40" s="605"/>
      <c r="R40" s="220"/>
      <c r="S40" s="591"/>
    </row>
    <row r="41" spans="1:19" ht="15.75" hidden="1" outlineLevel="1" thickBot="1">
      <c r="A41" s="154"/>
      <c r="B41" s="166"/>
      <c r="C41" s="318"/>
      <c r="D41" s="187" t="s">
        <v>240</v>
      </c>
      <c r="E41" s="312"/>
      <c r="F41" s="258"/>
      <c r="G41" s="313"/>
      <c r="H41" s="312">
        <f>H137*0.5</f>
        <v>0</v>
      </c>
      <c r="I41" s="315">
        <v>50</v>
      </c>
      <c r="J41" s="636"/>
      <c r="K41" s="316"/>
      <c r="L41" s="317"/>
      <c r="M41" s="637"/>
      <c r="N41" s="572"/>
      <c r="O41" s="574"/>
      <c r="P41" s="604"/>
      <c r="Q41" s="605"/>
      <c r="R41" s="220"/>
      <c r="S41" s="591"/>
    </row>
    <row r="42" spans="1:19" ht="16.5" collapsed="1" thickBot="1">
      <c r="A42" s="154"/>
      <c r="B42" s="166"/>
      <c r="C42" s="319" t="s">
        <v>93</v>
      </c>
      <c r="D42" s="320"/>
      <c r="E42" s="321"/>
      <c r="F42" s="320"/>
      <c r="G42" s="320"/>
      <c r="H42" s="322"/>
      <c r="I42" s="320"/>
      <c r="J42" s="321"/>
      <c r="K42" s="323"/>
      <c r="L42" s="324"/>
      <c r="M42" s="325"/>
      <c r="N42" s="324"/>
      <c r="O42" s="324"/>
      <c r="P42" s="320"/>
      <c r="Q42" s="326">
        <v>0.225</v>
      </c>
      <c r="R42" s="279"/>
      <c r="S42" s="591"/>
    </row>
    <row r="43" spans="1:19" ht="15.75" thickBot="1">
      <c r="A43" s="154"/>
      <c r="B43" s="166"/>
      <c r="C43" s="327"/>
      <c r="D43" s="328" t="s">
        <v>16</v>
      </c>
      <c r="E43" s="329"/>
      <c r="F43" s="330"/>
      <c r="G43" s="331"/>
      <c r="H43" s="332"/>
      <c r="I43" s="331"/>
      <c r="J43" s="329"/>
      <c r="K43" s="333"/>
      <c r="L43" s="334"/>
      <c r="M43" s="335"/>
      <c r="N43" s="606">
        <f>SUM(K44:K106)</f>
        <v>0</v>
      </c>
      <c r="O43" s="609">
        <f>SUM(L44:L106)</f>
        <v>1800</v>
      </c>
      <c r="P43" s="610">
        <f>N43/O43</f>
        <v>0</v>
      </c>
      <c r="Q43" s="613"/>
      <c r="R43" s="220"/>
      <c r="S43" s="591"/>
    </row>
    <row r="44" spans="1:19" ht="15">
      <c r="A44" s="154"/>
      <c r="B44" s="175"/>
      <c r="C44" s="578" t="s">
        <v>51</v>
      </c>
      <c r="D44" s="336" t="s">
        <v>17</v>
      </c>
      <c r="E44" s="337"/>
      <c r="F44" s="338"/>
      <c r="G44" s="339">
        <f>L44/$O$43*$Q$42</f>
        <v>0.012499999999999999</v>
      </c>
      <c r="H44" s="340">
        <f>SUM(H45:H48)</f>
        <v>0</v>
      </c>
      <c r="I44" s="338">
        <v>100</v>
      </c>
      <c r="J44" s="584">
        <v>1</v>
      </c>
      <c r="K44" s="633">
        <f>H44*J44</f>
        <v>0</v>
      </c>
      <c r="L44" s="634">
        <f>I44*J44</f>
        <v>100</v>
      </c>
      <c r="M44" s="587">
        <f>SUM(K44/L44)</f>
        <v>0</v>
      </c>
      <c r="N44" s="607"/>
      <c r="O44" s="574"/>
      <c r="P44" s="611"/>
      <c r="Q44" s="613"/>
      <c r="R44" s="220"/>
      <c r="S44" s="591"/>
    </row>
    <row r="45" spans="1:19" ht="15" hidden="1" outlineLevel="1">
      <c r="A45" s="154"/>
      <c r="B45" s="166"/>
      <c r="C45" s="618"/>
      <c r="D45" s="187" t="s">
        <v>95</v>
      </c>
      <c r="E45" s="312"/>
      <c r="F45" s="258"/>
      <c r="G45" s="341"/>
      <c r="H45" s="342"/>
      <c r="I45" s="258">
        <v>70</v>
      </c>
      <c r="J45" s="621"/>
      <c r="K45" s="624"/>
      <c r="L45" s="627"/>
      <c r="M45" s="630"/>
      <c r="N45" s="607"/>
      <c r="O45" s="574"/>
      <c r="P45" s="611"/>
      <c r="Q45" s="613"/>
      <c r="R45" s="220"/>
      <c r="S45" s="591"/>
    </row>
    <row r="46" spans="1:19" ht="15" hidden="1" outlineLevel="1">
      <c r="A46" s="154"/>
      <c r="B46" s="175" t="s">
        <v>530</v>
      </c>
      <c r="C46" s="618"/>
      <c r="D46" s="187" t="s">
        <v>96</v>
      </c>
      <c r="E46" s="312"/>
      <c r="F46" s="258"/>
      <c r="G46" s="341"/>
      <c r="H46" s="342"/>
      <c r="I46" s="258">
        <v>10</v>
      </c>
      <c r="J46" s="621"/>
      <c r="K46" s="624"/>
      <c r="L46" s="627"/>
      <c r="M46" s="630"/>
      <c r="N46" s="607"/>
      <c r="O46" s="574"/>
      <c r="P46" s="611"/>
      <c r="Q46" s="613"/>
      <c r="R46" s="220"/>
      <c r="S46" s="591"/>
    </row>
    <row r="47" spans="1:19" ht="15" hidden="1" outlineLevel="1">
      <c r="A47" s="154"/>
      <c r="B47" s="166"/>
      <c r="C47" s="618"/>
      <c r="D47" s="187" t="s">
        <v>98</v>
      </c>
      <c r="E47" s="312"/>
      <c r="F47" s="258"/>
      <c r="G47" s="341"/>
      <c r="H47" s="342"/>
      <c r="I47" s="258">
        <v>10</v>
      </c>
      <c r="J47" s="621"/>
      <c r="K47" s="624"/>
      <c r="L47" s="627"/>
      <c r="M47" s="630"/>
      <c r="N47" s="607"/>
      <c r="O47" s="574"/>
      <c r="P47" s="611"/>
      <c r="Q47" s="613"/>
      <c r="R47" s="220"/>
      <c r="S47" s="591"/>
    </row>
    <row r="48" spans="1:19" ht="15" hidden="1" outlineLevel="1">
      <c r="A48" s="154"/>
      <c r="B48" s="175" t="s">
        <v>530</v>
      </c>
      <c r="C48" s="619"/>
      <c r="D48" s="259" t="s">
        <v>97</v>
      </c>
      <c r="E48" s="343"/>
      <c r="F48" s="263"/>
      <c r="G48" s="344"/>
      <c r="H48" s="342"/>
      <c r="I48" s="263">
        <v>10</v>
      </c>
      <c r="J48" s="622"/>
      <c r="K48" s="625"/>
      <c r="L48" s="628"/>
      <c r="M48" s="631"/>
      <c r="N48" s="607"/>
      <c r="O48" s="574"/>
      <c r="P48" s="611"/>
      <c r="Q48" s="613"/>
      <c r="R48" s="220"/>
      <c r="S48" s="591"/>
    </row>
    <row r="49" spans="1:19" ht="15" collapsed="1">
      <c r="A49" s="154"/>
      <c r="B49" s="175"/>
      <c r="C49" s="617" t="s">
        <v>52</v>
      </c>
      <c r="D49" s="251" t="s">
        <v>18</v>
      </c>
      <c r="E49" s="345"/>
      <c r="F49" s="255"/>
      <c r="G49" s="253">
        <f>L49/$O$43*$Q$42</f>
        <v>0.012499999999999999</v>
      </c>
      <c r="H49" s="180">
        <f>SUM(H50:H53)</f>
        <v>0</v>
      </c>
      <c r="I49" s="255">
        <v>100</v>
      </c>
      <c r="J49" s="620">
        <v>1</v>
      </c>
      <c r="K49" s="623">
        <f>H49*J49</f>
        <v>0</v>
      </c>
      <c r="L49" s="626">
        <f>I49*J49</f>
        <v>100</v>
      </c>
      <c r="M49" s="629">
        <f>SUM(K49/L49)</f>
        <v>0</v>
      </c>
      <c r="N49" s="607"/>
      <c r="O49" s="574"/>
      <c r="P49" s="611"/>
      <c r="Q49" s="613"/>
      <c r="R49" s="220"/>
      <c r="S49" s="591"/>
    </row>
    <row r="50" spans="1:19" ht="15" hidden="1" outlineLevel="1">
      <c r="A50" s="154"/>
      <c r="B50" s="166"/>
      <c r="C50" s="638"/>
      <c r="D50" s="346" t="s">
        <v>95</v>
      </c>
      <c r="E50" s="347"/>
      <c r="F50" s="348"/>
      <c r="G50" s="341"/>
      <c r="H50" s="314"/>
      <c r="I50" s="348">
        <v>70</v>
      </c>
      <c r="J50" s="635"/>
      <c r="K50" s="640"/>
      <c r="L50" s="574"/>
      <c r="M50" s="643"/>
      <c r="N50" s="607"/>
      <c r="O50" s="574"/>
      <c r="P50" s="611"/>
      <c r="Q50" s="613"/>
      <c r="R50" s="220"/>
      <c r="S50" s="591"/>
    </row>
    <row r="51" spans="1:19" ht="15" hidden="1" outlineLevel="1">
      <c r="A51" s="154"/>
      <c r="B51" s="175" t="s">
        <v>530</v>
      </c>
      <c r="C51" s="638"/>
      <c r="D51" s="187" t="s">
        <v>96</v>
      </c>
      <c r="E51" s="312"/>
      <c r="F51" s="258"/>
      <c r="G51" s="341"/>
      <c r="H51" s="314"/>
      <c r="I51" s="258">
        <v>10</v>
      </c>
      <c r="J51" s="635"/>
      <c r="K51" s="640"/>
      <c r="L51" s="574"/>
      <c r="M51" s="643"/>
      <c r="N51" s="607"/>
      <c r="O51" s="574"/>
      <c r="P51" s="611"/>
      <c r="Q51" s="613"/>
      <c r="R51" s="220"/>
      <c r="S51" s="591"/>
    </row>
    <row r="52" spans="1:19" ht="15" hidden="1" outlineLevel="1">
      <c r="A52" s="154"/>
      <c r="B52" s="166"/>
      <c r="C52" s="638"/>
      <c r="D52" s="187" t="s">
        <v>98</v>
      </c>
      <c r="E52" s="312"/>
      <c r="F52" s="258"/>
      <c r="G52" s="341"/>
      <c r="H52" s="314"/>
      <c r="I52" s="258">
        <v>10</v>
      </c>
      <c r="J52" s="635"/>
      <c r="K52" s="640"/>
      <c r="L52" s="574"/>
      <c r="M52" s="643"/>
      <c r="N52" s="607"/>
      <c r="O52" s="574"/>
      <c r="P52" s="611"/>
      <c r="Q52" s="613"/>
      <c r="R52" s="220"/>
      <c r="S52" s="591"/>
    </row>
    <row r="53" spans="1:19" ht="15" hidden="1" outlineLevel="1">
      <c r="A53" s="154"/>
      <c r="B53" s="175" t="s">
        <v>530</v>
      </c>
      <c r="C53" s="639"/>
      <c r="D53" s="259" t="s">
        <v>97</v>
      </c>
      <c r="E53" s="343"/>
      <c r="F53" s="263"/>
      <c r="G53" s="344"/>
      <c r="H53" s="349"/>
      <c r="I53" s="263">
        <v>10</v>
      </c>
      <c r="J53" s="636"/>
      <c r="K53" s="641"/>
      <c r="L53" s="642"/>
      <c r="M53" s="644"/>
      <c r="N53" s="607"/>
      <c r="O53" s="574"/>
      <c r="P53" s="611"/>
      <c r="Q53" s="613"/>
      <c r="R53" s="220"/>
      <c r="S53" s="591"/>
    </row>
    <row r="54" spans="1:19" ht="15" collapsed="1">
      <c r="A54" s="154"/>
      <c r="B54" s="175"/>
      <c r="C54" s="617" t="s">
        <v>53</v>
      </c>
      <c r="D54" s="251" t="s">
        <v>159</v>
      </c>
      <c r="E54" s="345"/>
      <c r="F54" s="255"/>
      <c r="G54" s="253">
        <f>L54/$O$43*$Q$42</f>
        <v>0.024999999999999998</v>
      </c>
      <c r="H54" s="180">
        <f>SUM(H55:H56)</f>
        <v>0</v>
      </c>
      <c r="I54" s="255">
        <v>100</v>
      </c>
      <c r="J54" s="620">
        <v>2</v>
      </c>
      <c r="K54" s="623">
        <f>H54*J54</f>
        <v>0</v>
      </c>
      <c r="L54" s="626">
        <f>I54*J54</f>
        <v>200</v>
      </c>
      <c r="M54" s="629">
        <f>SUM(K54/L54)</f>
        <v>0</v>
      </c>
      <c r="N54" s="607"/>
      <c r="O54" s="574"/>
      <c r="P54" s="611"/>
      <c r="Q54" s="613"/>
      <c r="R54" s="220"/>
      <c r="S54" s="591"/>
    </row>
    <row r="55" spans="1:19" ht="15" hidden="1" outlineLevel="1">
      <c r="A55" s="154"/>
      <c r="B55" s="166"/>
      <c r="C55" s="638"/>
      <c r="D55" s="187" t="s">
        <v>99</v>
      </c>
      <c r="E55" s="312"/>
      <c r="F55" s="258"/>
      <c r="G55" s="313"/>
      <c r="H55" s="314"/>
      <c r="I55" s="258">
        <v>50</v>
      </c>
      <c r="J55" s="635"/>
      <c r="K55" s="640"/>
      <c r="L55" s="574"/>
      <c r="M55" s="643"/>
      <c r="N55" s="607"/>
      <c r="O55" s="574"/>
      <c r="P55" s="611"/>
      <c r="Q55" s="613"/>
      <c r="R55" s="220"/>
      <c r="S55" s="591"/>
    </row>
    <row r="56" spans="1:19" ht="15" hidden="1" outlineLevel="1">
      <c r="A56" s="154"/>
      <c r="B56" s="175" t="s">
        <v>530</v>
      </c>
      <c r="C56" s="639"/>
      <c r="D56" s="259" t="s">
        <v>100</v>
      </c>
      <c r="E56" s="343"/>
      <c r="F56" s="263"/>
      <c r="G56" s="350"/>
      <c r="H56" s="349"/>
      <c r="I56" s="263">
        <v>50</v>
      </c>
      <c r="J56" s="636"/>
      <c r="K56" s="641"/>
      <c r="L56" s="642"/>
      <c r="M56" s="644"/>
      <c r="N56" s="607"/>
      <c r="O56" s="574"/>
      <c r="P56" s="611"/>
      <c r="Q56" s="613"/>
      <c r="R56" s="220"/>
      <c r="S56" s="591"/>
    </row>
    <row r="57" spans="1:19" ht="15" collapsed="1">
      <c r="A57" s="154"/>
      <c r="B57" s="175" t="s">
        <v>530</v>
      </c>
      <c r="C57" s="617" t="s">
        <v>54</v>
      </c>
      <c r="D57" s="251" t="s">
        <v>19</v>
      </c>
      <c r="E57" s="345"/>
      <c r="F57" s="255"/>
      <c r="G57" s="253">
        <f>L57/$O$43*$Q$42</f>
        <v>0.012499999999999999</v>
      </c>
      <c r="H57" s="351"/>
      <c r="I57" s="352">
        <v>100</v>
      </c>
      <c r="J57" s="620">
        <v>1</v>
      </c>
      <c r="K57" s="623">
        <f>H57*J57</f>
        <v>0</v>
      </c>
      <c r="L57" s="626">
        <f>I57*J57</f>
        <v>100</v>
      </c>
      <c r="M57" s="629">
        <f>SUM(K57/L57)</f>
        <v>0</v>
      </c>
      <c r="N57" s="607"/>
      <c r="O57" s="574"/>
      <c r="P57" s="611"/>
      <c r="Q57" s="613"/>
      <c r="R57" s="220"/>
      <c r="S57" s="591"/>
    </row>
    <row r="58" spans="1:19" ht="15" hidden="1" outlineLevel="1">
      <c r="A58" s="154"/>
      <c r="B58" s="353"/>
      <c r="C58" s="638"/>
      <c r="D58" s="187" t="s">
        <v>101</v>
      </c>
      <c r="E58" s="312"/>
      <c r="F58" s="258"/>
      <c r="G58" s="341"/>
      <c r="H58" s="314"/>
      <c r="I58" s="315">
        <v>100</v>
      </c>
      <c r="J58" s="635"/>
      <c r="K58" s="640"/>
      <c r="L58" s="574"/>
      <c r="M58" s="643"/>
      <c r="N58" s="607"/>
      <c r="O58" s="574"/>
      <c r="P58" s="611"/>
      <c r="Q58" s="613"/>
      <c r="R58" s="220"/>
      <c r="S58" s="591"/>
    </row>
    <row r="59" spans="1:19" ht="15" hidden="1" outlineLevel="1">
      <c r="A59" s="154"/>
      <c r="B59" s="353"/>
      <c r="C59" s="638"/>
      <c r="D59" s="187" t="s">
        <v>102</v>
      </c>
      <c r="E59" s="312"/>
      <c r="F59" s="258"/>
      <c r="G59" s="341"/>
      <c r="H59" s="314"/>
      <c r="I59" s="315">
        <v>100</v>
      </c>
      <c r="J59" s="635"/>
      <c r="K59" s="640"/>
      <c r="L59" s="574"/>
      <c r="M59" s="643"/>
      <c r="N59" s="607"/>
      <c r="O59" s="574"/>
      <c r="P59" s="611"/>
      <c r="Q59" s="613"/>
      <c r="R59" s="220"/>
      <c r="S59" s="591"/>
    </row>
    <row r="60" spans="1:19" ht="15" hidden="1" outlineLevel="1">
      <c r="A60" s="154"/>
      <c r="B60" s="354"/>
      <c r="C60" s="638"/>
      <c r="D60" s="187" t="s">
        <v>103</v>
      </c>
      <c r="E60" s="312"/>
      <c r="F60" s="258"/>
      <c r="G60" s="341"/>
      <c r="H60" s="314"/>
      <c r="I60" s="315">
        <v>100</v>
      </c>
      <c r="J60" s="635"/>
      <c r="K60" s="640"/>
      <c r="L60" s="574"/>
      <c r="M60" s="643"/>
      <c r="N60" s="607"/>
      <c r="O60" s="574"/>
      <c r="P60" s="611"/>
      <c r="Q60" s="613"/>
      <c r="R60" s="220"/>
      <c r="S60" s="591"/>
    </row>
    <row r="61" spans="1:19" ht="15" hidden="1" outlineLevel="1">
      <c r="A61" s="154"/>
      <c r="B61" s="353"/>
      <c r="C61" s="638"/>
      <c r="D61" s="187" t="s">
        <v>104</v>
      </c>
      <c r="E61" s="312"/>
      <c r="F61" s="258"/>
      <c r="G61" s="341"/>
      <c r="H61" s="314"/>
      <c r="I61" s="315">
        <v>100</v>
      </c>
      <c r="J61" s="635"/>
      <c r="K61" s="640"/>
      <c r="L61" s="574"/>
      <c r="M61" s="643"/>
      <c r="N61" s="607"/>
      <c r="O61" s="574"/>
      <c r="P61" s="611"/>
      <c r="Q61" s="613"/>
      <c r="R61" s="220"/>
      <c r="S61" s="591"/>
    </row>
    <row r="62" spans="1:19" ht="15" hidden="1" outlineLevel="1">
      <c r="A62" s="154"/>
      <c r="B62" s="353" t="s">
        <v>529</v>
      </c>
      <c r="C62" s="638"/>
      <c r="D62" s="187" t="s">
        <v>541</v>
      </c>
      <c r="E62" s="312"/>
      <c r="F62" s="258"/>
      <c r="G62" s="341"/>
      <c r="H62" s="314"/>
      <c r="I62" s="315">
        <v>100</v>
      </c>
      <c r="J62" s="635"/>
      <c r="K62" s="640"/>
      <c r="L62" s="574"/>
      <c r="M62" s="643"/>
      <c r="N62" s="607"/>
      <c r="O62" s="574"/>
      <c r="P62" s="611"/>
      <c r="Q62" s="613"/>
      <c r="R62" s="220"/>
      <c r="S62" s="591"/>
    </row>
    <row r="63" spans="1:19" ht="15" hidden="1" outlineLevel="1">
      <c r="A63" s="154"/>
      <c r="B63" s="353" t="s">
        <v>529</v>
      </c>
      <c r="C63" s="639"/>
      <c r="D63" s="259" t="s">
        <v>542</v>
      </c>
      <c r="E63" s="343"/>
      <c r="F63" s="263"/>
      <c r="G63" s="344"/>
      <c r="H63" s="349"/>
      <c r="I63" s="355">
        <v>100</v>
      </c>
      <c r="J63" s="636"/>
      <c r="K63" s="641"/>
      <c r="L63" s="642"/>
      <c r="M63" s="644"/>
      <c r="N63" s="607"/>
      <c r="O63" s="574"/>
      <c r="P63" s="611"/>
      <c r="Q63" s="613"/>
      <c r="R63" s="220"/>
      <c r="S63" s="591"/>
    </row>
    <row r="64" spans="1:19" ht="15" collapsed="1">
      <c r="A64" s="154"/>
      <c r="B64" s="166"/>
      <c r="C64" s="617" t="s">
        <v>55</v>
      </c>
      <c r="D64" s="251" t="s">
        <v>20</v>
      </c>
      <c r="E64" s="345"/>
      <c r="F64" s="255"/>
      <c r="G64" s="253">
        <f>L64/$O$43*$Q$42</f>
        <v>0.024999999999999998</v>
      </c>
      <c r="H64" s="180">
        <f>SUM(H65:H71)</f>
        <v>0</v>
      </c>
      <c r="I64" s="352">
        <v>100</v>
      </c>
      <c r="J64" s="620">
        <v>2</v>
      </c>
      <c r="K64" s="623">
        <f>H64*J64</f>
        <v>0</v>
      </c>
      <c r="L64" s="626">
        <f>I64*J64</f>
        <v>200</v>
      </c>
      <c r="M64" s="629">
        <f>SUM(K64/L64)</f>
        <v>0</v>
      </c>
      <c r="N64" s="607"/>
      <c r="O64" s="574"/>
      <c r="P64" s="611"/>
      <c r="Q64" s="613"/>
      <c r="R64" s="220"/>
      <c r="S64" s="591"/>
    </row>
    <row r="65" spans="1:19" ht="15" hidden="1" outlineLevel="1">
      <c r="A65" s="154"/>
      <c r="B65" s="175" t="s">
        <v>530</v>
      </c>
      <c r="C65" s="618"/>
      <c r="D65" s="187" t="s">
        <v>233</v>
      </c>
      <c r="E65" s="312"/>
      <c r="F65" s="258"/>
      <c r="G65" s="313"/>
      <c r="H65" s="314"/>
      <c r="I65" s="315">
        <v>15</v>
      </c>
      <c r="J65" s="635"/>
      <c r="K65" s="640"/>
      <c r="L65" s="574"/>
      <c r="M65" s="643"/>
      <c r="N65" s="607"/>
      <c r="O65" s="574"/>
      <c r="P65" s="611"/>
      <c r="Q65" s="613"/>
      <c r="R65" s="220"/>
      <c r="S65" s="591"/>
    </row>
    <row r="66" spans="1:19" ht="15" hidden="1" outlineLevel="1">
      <c r="A66" s="154"/>
      <c r="B66" s="175" t="s">
        <v>530</v>
      </c>
      <c r="C66" s="618"/>
      <c r="D66" s="187" t="s">
        <v>234</v>
      </c>
      <c r="E66" s="312"/>
      <c r="F66" s="258"/>
      <c r="G66" s="313"/>
      <c r="H66" s="314"/>
      <c r="I66" s="315">
        <v>15</v>
      </c>
      <c r="J66" s="635"/>
      <c r="K66" s="640"/>
      <c r="L66" s="574"/>
      <c r="M66" s="643"/>
      <c r="N66" s="607"/>
      <c r="O66" s="574"/>
      <c r="P66" s="611"/>
      <c r="Q66" s="613"/>
      <c r="R66" s="220"/>
      <c r="S66" s="591"/>
    </row>
    <row r="67" spans="1:19" ht="15" hidden="1" outlineLevel="1">
      <c r="A67" s="154"/>
      <c r="B67" s="166"/>
      <c r="C67" s="618"/>
      <c r="D67" s="187" t="s">
        <v>166</v>
      </c>
      <c r="E67" s="312"/>
      <c r="F67" s="258"/>
      <c r="G67" s="313"/>
      <c r="H67" s="314"/>
      <c r="I67" s="315">
        <v>15</v>
      </c>
      <c r="J67" s="635"/>
      <c r="K67" s="640"/>
      <c r="L67" s="574"/>
      <c r="M67" s="643"/>
      <c r="N67" s="607"/>
      <c r="O67" s="574"/>
      <c r="P67" s="611"/>
      <c r="Q67" s="613"/>
      <c r="R67" s="220"/>
      <c r="S67" s="591"/>
    </row>
    <row r="68" spans="1:19" ht="15" hidden="1" outlineLevel="1">
      <c r="A68" s="154"/>
      <c r="B68" s="166"/>
      <c r="C68" s="618"/>
      <c r="D68" s="187" t="s">
        <v>105</v>
      </c>
      <c r="E68" s="312"/>
      <c r="F68" s="258"/>
      <c r="G68" s="313"/>
      <c r="H68" s="314"/>
      <c r="I68" s="315">
        <v>15</v>
      </c>
      <c r="J68" s="635"/>
      <c r="K68" s="640"/>
      <c r="L68" s="574"/>
      <c r="M68" s="643"/>
      <c r="N68" s="607"/>
      <c r="O68" s="574"/>
      <c r="P68" s="611"/>
      <c r="Q68" s="613"/>
      <c r="R68" s="220"/>
      <c r="S68" s="591"/>
    </row>
    <row r="69" spans="1:19" ht="15" hidden="1" outlineLevel="1">
      <c r="A69" s="154"/>
      <c r="B69" s="166"/>
      <c r="C69" s="618"/>
      <c r="D69" s="187" t="s">
        <v>150</v>
      </c>
      <c r="E69" s="312"/>
      <c r="F69" s="258"/>
      <c r="G69" s="313"/>
      <c r="H69" s="314"/>
      <c r="I69" s="315">
        <v>10</v>
      </c>
      <c r="J69" s="635"/>
      <c r="K69" s="640"/>
      <c r="L69" s="574"/>
      <c r="M69" s="643"/>
      <c r="N69" s="607"/>
      <c r="O69" s="574"/>
      <c r="P69" s="611"/>
      <c r="Q69" s="613"/>
      <c r="R69" s="220"/>
      <c r="S69" s="591"/>
    </row>
    <row r="70" spans="1:19" ht="15" hidden="1" outlineLevel="1">
      <c r="A70" s="154"/>
      <c r="B70" s="166"/>
      <c r="C70" s="618"/>
      <c r="D70" s="187" t="s">
        <v>106</v>
      </c>
      <c r="E70" s="312"/>
      <c r="F70" s="258"/>
      <c r="G70" s="313"/>
      <c r="H70" s="314"/>
      <c r="I70" s="315">
        <v>15</v>
      </c>
      <c r="J70" s="635"/>
      <c r="K70" s="640"/>
      <c r="L70" s="574"/>
      <c r="M70" s="643"/>
      <c r="N70" s="607"/>
      <c r="O70" s="574"/>
      <c r="P70" s="611"/>
      <c r="Q70" s="613"/>
      <c r="R70" s="220"/>
      <c r="S70" s="591"/>
    </row>
    <row r="71" spans="1:19" ht="15" hidden="1" outlineLevel="1">
      <c r="A71" s="154"/>
      <c r="B71" s="166"/>
      <c r="C71" s="619"/>
      <c r="D71" s="259" t="s">
        <v>107</v>
      </c>
      <c r="E71" s="343"/>
      <c r="F71" s="263"/>
      <c r="G71" s="350"/>
      <c r="H71" s="349"/>
      <c r="I71" s="355">
        <v>15</v>
      </c>
      <c r="J71" s="636"/>
      <c r="K71" s="641"/>
      <c r="L71" s="642"/>
      <c r="M71" s="644"/>
      <c r="N71" s="607"/>
      <c r="O71" s="574"/>
      <c r="P71" s="611"/>
      <c r="Q71" s="613"/>
      <c r="R71" s="220"/>
      <c r="S71" s="591"/>
    </row>
    <row r="72" spans="1:19" ht="15" collapsed="1">
      <c r="A72" s="154"/>
      <c r="B72" s="175" t="s">
        <v>530</v>
      </c>
      <c r="C72" s="617" t="s">
        <v>56</v>
      </c>
      <c r="D72" s="251" t="s">
        <v>21</v>
      </c>
      <c r="E72" s="345"/>
      <c r="F72" s="255"/>
      <c r="G72" s="253">
        <f>L72/$O$43*$Q$42</f>
        <v>0.012499999999999999</v>
      </c>
      <c r="H72" s="351"/>
      <c r="I72" s="352">
        <v>100</v>
      </c>
      <c r="J72" s="620">
        <v>1</v>
      </c>
      <c r="K72" s="623">
        <f>H72*J72</f>
        <v>0</v>
      </c>
      <c r="L72" s="626">
        <f>I72*J72</f>
        <v>100</v>
      </c>
      <c r="M72" s="629">
        <f>SUM(K72/L72)</f>
        <v>0</v>
      </c>
      <c r="N72" s="607"/>
      <c r="O72" s="574"/>
      <c r="P72" s="611"/>
      <c r="Q72" s="613"/>
      <c r="R72" s="220"/>
      <c r="S72" s="591"/>
    </row>
    <row r="73" spans="1:19" ht="15" hidden="1" outlineLevel="1">
      <c r="A73" s="154"/>
      <c r="B73" s="166"/>
      <c r="C73" s="618"/>
      <c r="D73" s="187" t="s">
        <v>108</v>
      </c>
      <c r="E73" s="312"/>
      <c r="F73" s="258"/>
      <c r="G73" s="313"/>
      <c r="H73" s="314"/>
      <c r="I73" s="315">
        <v>10</v>
      </c>
      <c r="J73" s="635"/>
      <c r="K73" s="640"/>
      <c r="L73" s="574"/>
      <c r="M73" s="643"/>
      <c r="N73" s="607"/>
      <c r="O73" s="574"/>
      <c r="P73" s="611"/>
      <c r="Q73" s="613"/>
      <c r="R73" s="220"/>
      <c r="S73" s="591"/>
    </row>
    <row r="74" spans="1:19" ht="15" hidden="1" outlineLevel="1">
      <c r="A74" s="154"/>
      <c r="B74" s="166"/>
      <c r="C74" s="618"/>
      <c r="D74" s="187" t="s">
        <v>109</v>
      </c>
      <c r="E74" s="312"/>
      <c r="F74" s="258"/>
      <c r="G74" s="313"/>
      <c r="H74" s="314"/>
      <c r="I74" s="315">
        <v>10</v>
      </c>
      <c r="J74" s="635"/>
      <c r="K74" s="640"/>
      <c r="L74" s="574"/>
      <c r="M74" s="643"/>
      <c r="N74" s="607"/>
      <c r="O74" s="574"/>
      <c r="P74" s="611"/>
      <c r="Q74" s="613"/>
      <c r="R74" s="220"/>
      <c r="S74" s="591"/>
    </row>
    <row r="75" spans="1:19" ht="15" hidden="1" outlineLevel="1">
      <c r="A75" s="154"/>
      <c r="B75" s="166"/>
      <c r="C75" s="618"/>
      <c r="D75" s="187" t="s">
        <v>110</v>
      </c>
      <c r="E75" s="312"/>
      <c r="F75" s="258"/>
      <c r="G75" s="313"/>
      <c r="H75" s="314"/>
      <c r="I75" s="315">
        <v>10</v>
      </c>
      <c r="J75" s="635"/>
      <c r="K75" s="640"/>
      <c r="L75" s="574"/>
      <c r="M75" s="643"/>
      <c r="N75" s="607"/>
      <c r="O75" s="574"/>
      <c r="P75" s="611"/>
      <c r="Q75" s="613"/>
      <c r="R75" s="220"/>
      <c r="S75" s="591"/>
    </row>
    <row r="76" spans="1:19" ht="15" hidden="1" outlineLevel="1">
      <c r="A76" s="154"/>
      <c r="B76" s="166"/>
      <c r="C76" s="618"/>
      <c r="D76" s="187" t="s">
        <v>111</v>
      </c>
      <c r="E76" s="312"/>
      <c r="F76" s="258"/>
      <c r="G76" s="313"/>
      <c r="H76" s="314"/>
      <c r="I76" s="315">
        <v>10</v>
      </c>
      <c r="J76" s="635"/>
      <c r="K76" s="640"/>
      <c r="L76" s="574"/>
      <c r="M76" s="643"/>
      <c r="N76" s="607"/>
      <c r="O76" s="574"/>
      <c r="P76" s="611"/>
      <c r="Q76" s="613"/>
      <c r="R76" s="220"/>
      <c r="S76" s="591"/>
    </row>
    <row r="77" spans="1:19" ht="15" hidden="1" outlineLevel="1">
      <c r="A77" s="154"/>
      <c r="B77" s="166"/>
      <c r="C77" s="618"/>
      <c r="D77" s="187" t="s">
        <v>112</v>
      </c>
      <c r="E77" s="312"/>
      <c r="F77" s="258"/>
      <c r="G77" s="313"/>
      <c r="H77" s="314"/>
      <c r="I77" s="315">
        <v>15</v>
      </c>
      <c r="J77" s="635"/>
      <c r="K77" s="640"/>
      <c r="L77" s="574"/>
      <c r="M77" s="643"/>
      <c r="N77" s="607"/>
      <c r="O77" s="574"/>
      <c r="P77" s="611"/>
      <c r="Q77" s="613"/>
      <c r="R77" s="220"/>
      <c r="S77" s="591"/>
    </row>
    <row r="78" spans="1:19" ht="15" hidden="1" outlineLevel="1">
      <c r="A78" s="154"/>
      <c r="B78" s="166"/>
      <c r="C78" s="618"/>
      <c r="D78" s="187" t="s">
        <v>168</v>
      </c>
      <c r="E78" s="312"/>
      <c r="F78" s="258"/>
      <c r="G78" s="313"/>
      <c r="H78" s="314"/>
      <c r="I78" s="315">
        <v>15</v>
      </c>
      <c r="J78" s="635"/>
      <c r="K78" s="640"/>
      <c r="L78" s="574"/>
      <c r="M78" s="643"/>
      <c r="N78" s="607"/>
      <c r="O78" s="574"/>
      <c r="P78" s="611"/>
      <c r="Q78" s="613"/>
      <c r="R78" s="220"/>
      <c r="S78" s="591"/>
    </row>
    <row r="79" spans="1:19" ht="15" hidden="1" outlineLevel="1">
      <c r="A79" s="154"/>
      <c r="B79" s="166"/>
      <c r="C79" s="618"/>
      <c r="D79" s="187" t="s">
        <v>167</v>
      </c>
      <c r="E79" s="312"/>
      <c r="F79" s="258"/>
      <c r="G79" s="313"/>
      <c r="H79" s="314"/>
      <c r="I79" s="315">
        <v>15</v>
      </c>
      <c r="J79" s="635"/>
      <c r="K79" s="640"/>
      <c r="L79" s="574"/>
      <c r="M79" s="643"/>
      <c r="N79" s="607"/>
      <c r="O79" s="574"/>
      <c r="P79" s="611"/>
      <c r="Q79" s="613"/>
      <c r="R79" s="220"/>
      <c r="S79" s="591"/>
    </row>
    <row r="80" spans="1:19" ht="15" hidden="1" outlineLevel="1">
      <c r="A80" s="154"/>
      <c r="B80" s="166"/>
      <c r="C80" s="619"/>
      <c r="D80" s="259" t="s">
        <v>113</v>
      </c>
      <c r="E80" s="343"/>
      <c r="F80" s="263"/>
      <c r="G80" s="350"/>
      <c r="H80" s="349"/>
      <c r="I80" s="355">
        <v>15</v>
      </c>
      <c r="J80" s="636"/>
      <c r="K80" s="641"/>
      <c r="L80" s="642"/>
      <c r="M80" s="644"/>
      <c r="N80" s="607"/>
      <c r="O80" s="574"/>
      <c r="P80" s="611"/>
      <c r="Q80" s="613"/>
      <c r="R80" s="220"/>
      <c r="S80" s="591"/>
    </row>
    <row r="81" spans="1:19" ht="15" collapsed="1">
      <c r="A81" s="154"/>
      <c r="B81" s="166"/>
      <c r="C81" s="617" t="s">
        <v>57</v>
      </c>
      <c r="D81" s="251" t="s">
        <v>59</v>
      </c>
      <c r="E81" s="345"/>
      <c r="F81" s="255"/>
      <c r="G81" s="253">
        <f>L81/$O$43*$Q$42</f>
        <v>0.012499999999999999</v>
      </c>
      <c r="H81" s="180">
        <f>IF(SUM(H82:H83)&gt;100,100,SUM(H82:H83))</f>
        <v>0</v>
      </c>
      <c r="I81" s="352">
        <v>100</v>
      </c>
      <c r="J81" s="620">
        <v>1</v>
      </c>
      <c r="K81" s="623">
        <f>H81*J81</f>
        <v>0</v>
      </c>
      <c r="L81" s="626">
        <f>I81*J81</f>
        <v>100</v>
      </c>
      <c r="M81" s="629">
        <f>SUM(K81/L81)</f>
        <v>0</v>
      </c>
      <c r="N81" s="607"/>
      <c r="O81" s="574"/>
      <c r="P81" s="611"/>
      <c r="Q81" s="613"/>
      <c r="R81" s="220"/>
      <c r="S81" s="591"/>
    </row>
    <row r="82" spans="1:19" ht="15" hidden="1" outlineLevel="1">
      <c r="A82" s="154"/>
      <c r="B82" s="166"/>
      <c r="C82" s="638"/>
      <c r="D82" s="187" t="s">
        <v>169</v>
      </c>
      <c r="E82" s="312"/>
      <c r="F82" s="258"/>
      <c r="G82" s="341"/>
      <c r="H82" s="314"/>
      <c r="I82" s="315">
        <v>40</v>
      </c>
      <c r="J82" s="635"/>
      <c r="K82" s="640"/>
      <c r="L82" s="574"/>
      <c r="M82" s="649"/>
      <c r="N82" s="607"/>
      <c r="O82" s="574"/>
      <c r="P82" s="611"/>
      <c r="Q82" s="613"/>
      <c r="R82" s="220"/>
      <c r="S82" s="591"/>
    </row>
    <row r="83" spans="1:19" ht="15" hidden="1" outlineLevel="1">
      <c r="A83" s="154"/>
      <c r="B83" s="166"/>
      <c r="C83" s="639"/>
      <c r="D83" s="259" t="s">
        <v>170</v>
      </c>
      <c r="E83" s="343"/>
      <c r="F83" s="263"/>
      <c r="G83" s="344"/>
      <c r="H83" s="349"/>
      <c r="I83" s="355">
        <v>100</v>
      </c>
      <c r="J83" s="636"/>
      <c r="K83" s="641"/>
      <c r="L83" s="642"/>
      <c r="M83" s="650"/>
      <c r="N83" s="607"/>
      <c r="O83" s="574"/>
      <c r="P83" s="611"/>
      <c r="Q83" s="613"/>
      <c r="R83" s="220"/>
      <c r="S83" s="591"/>
    </row>
    <row r="84" spans="1:19" ht="15.75" collapsed="1" thickBot="1">
      <c r="A84" s="154"/>
      <c r="B84" s="175" t="s">
        <v>530</v>
      </c>
      <c r="C84" s="618" t="s">
        <v>58</v>
      </c>
      <c r="D84" s="356" t="s">
        <v>235</v>
      </c>
      <c r="E84" s="357"/>
      <c r="F84" s="358"/>
      <c r="G84" s="359">
        <f>L84/$O$43*$Q$42</f>
        <v>0.024999999999999998</v>
      </c>
      <c r="H84" s="180">
        <f>SUM(H85:H86)</f>
        <v>0</v>
      </c>
      <c r="I84" s="360">
        <v>100</v>
      </c>
      <c r="J84" s="621">
        <v>2</v>
      </c>
      <c r="K84" s="624">
        <f>H84*J84</f>
        <v>0</v>
      </c>
      <c r="L84" s="627">
        <f>I84*J84</f>
        <v>200</v>
      </c>
      <c r="M84" s="630">
        <f>SUM(K84/L84)</f>
        <v>0</v>
      </c>
      <c r="N84" s="607"/>
      <c r="O84" s="574"/>
      <c r="P84" s="611"/>
      <c r="Q84" s="613"/>
      <c r="R84" s="220"/>
      <c r="S84" s="591"/>
    </row>
    <row r="85" spans="1:19" ht="15" hidden="1" outlineLevel="1">
      <c r="A85" s="154"/>
      <c r="B85" s="166"/>
      <c r="C85" s="638"/>
      <c r="D85" s="187" t="s">
        <v>114</v>
      </c>
      <c r="E85" s="312"/>
      <c r="F85" s="258"/>
      <c r="G85" s="313"/>
      <c r="H85" s="314"/>
      <c r="I85" s="315">
        <v>50</v>
      </c>
      <c r="J85" s="635"/>
      <c r="K85" s="640"/>
      <c r="L85" s="574"/>
      <c r="M85" s="643"/>
      <c r="N85" s="607"/>
      <c r="O85" s="574"/>
      <c r="P85" s="611"/>
      <c r="Q85" s="613"/>
      <c r="R85" s="220"/>
      <c r="S85" s="591"/>
    </row>
    <row r="86" spans="1:19" ht="15.75" hidden="1" outlineLevel="1" thickBot="1">
      <c r="A86" s="154"/>
      <c r="B86" s="166"/>
      <c r="C86" s="645"/>
      <c r="D86" s="361" t="s">
        <v>115</v>
      </c>
      <c r="E86" s="362"/>
      <c r="F86" s="258"/>
      <c r="G86" s="363"/>
      <c r="H86" s="364"/>
      <c r="I86" s="315">
        <v>50</v>
      </c>
      <c r="J86" s="646"/>
      <c r="K86" s="647"/>
      <c r="L86" s="575"/>
      <c r="M86" s="648"/>
      <c r="N86" s="607"/>
      <c r="O86" s="574"/>
      <c r="P86" s="611"/>
      <c r="Q86" s="613"/>
      <c r="R86" s="220"/>
      <c r="S86" s="591"/>
    </row>
    <row r="87" spans="1:19" ht="15.75" collapsed="1" thickBot="1">
      <c r="A87" s="154"/>
      <c r="B87" s="166"/>
      <c r="C87" s="365"/>
      <c r="D87" s="328" t="s">
        <v>22</v>
      </c>
      <c r="E87" s="329"/>
      <c r="F87" s="331"/>
      <c r="G87" s="366"/>
      <c r="H87" s="332"/>
      <c r="I87" s="331"/>
      <c r="J87" s="329"/>
      <c r="K87" s="333"/>
      <c r="L87" s="334"/>
      <c r="M87" s="335"/>
      <c r="N87" s="607"/>
      <c r="O87" s="574"/>
      <c r="P87" s="611"/>
      <c r="Q87" s="613"/>
      <c r="R87" s="220"/>
      <c r="S87" s="591"/>
    </row>
    <row r="88" spans="1:19" ht="15">
      <c r="A88" s="154"/>
      <c r="B88" s="175" t="s">
        <v>530</v>
      </c>
      <c r="C88" s="250" t="s">
        <v>94</v>
      </c>
      <c r="D88" s="222" t="s">
        <v>23</v>
      </c>
      <c r="E88" s="367"/>
      <c r="F88" s="368"/>
      <c r="G88" s="225">
        <f>L88/$O$43*$Q$42</f>
        <v>0.024999999999999998</v>
      </c>
      <c r="H88" s="369"/>
      <c r="I88" s="370">
        <v>100</v>
      </c>
      <c r="J88" s="371">
        <v>2</v>
      </c>
      <c r="K88" s="372">
        <f>H88*J88</f>
        <v>0</v>
      </c>
      <c r="L88" s="243">
        <f>I88*J88</f>
        <v>200</v>
      </c>
      <c r="M88" s="373">
        <f>SUM(K88/L88)</f>
        <v>0</v>
      </c>
      <c r="N88" s="607"/>
      <c r="O88" s="574"/>
      <c r="P88" s="611"/>
      <c r="Q88" s="613"/>
      <c r="R88" s="220"/>
      <c r="S88" s="591"/>
    </row>
    <row r="89" spans="1:19" ht="15">
      <c r="A89" s="154"/>
      <c r="B89" s="175" t="s">
        <v>531</v>
      </c>
      <c r="C89" s="617" t="s">
        <v>538</v>
      </c>
      <c r="D89" s="251" t="s">
        <v>60</v>
      </c>
      <c r="E89" s="345"/>
      <c r="F89" s="255"/>
      <c r="G89" s="253">
        <f>L89/$O$43*$Q$42</f>
        <v>0.012499999999999999</v>
      </c>
      <c r="H89" s="180">
        <f>IF(SUM(H90:H93)&gt;100,100,SUM(H90:H93))</f>
        <v>0</v>
      </c>
      <c r="I89" s="352">
        <v>100</v>
      </c>
      <c r="J89" s="620">
        <v>1</v>
      </c>
      <c r="K89" s="623">
        <f>H89*J89</f>
        <v>0</v>
      </c>
      <c r="L89" s="626">
        <f>I89*J89</f>
        <v>100</v>
      </c>
      <c r="M89" s="629">
        <f>SUM(K89/L89)</f>
        <v>0</v>
      </c>
      <c r="N89" s="607"/>
      <c r="O89" s="574"/>
      <c r="P89" s="611"/>
      <c r="Q89" s="613"/>
      <c r="R89" s="220"/>
      <c r="S89" s="591"/>
    </row>
    <row r="90" spans="1:19" ht="15" hidden="1" outlineLevel="1">
      <c r="A90" s="154"/>
      <c r="B90" s="166"/>
      <c r="C90" s="651"/>
      <c r="D90" s="374" t="s">
        <v>544</v>
      </c>
      <c r="E90" s="375"/>
      <c r="F90" s="376"/>
      <c r="G90" s="377"/>
      <c r="H90" s="378"/>
      <c r="I90" s="379">
        <v>10</v>
      </c>
      <c r="J90" s="652"/>
      <c r="K90" s="653"/>
      <c r="L90" s="654"/>
      <c r="M90" s="649"/>
      <c r="N90" s="607"/>
      <c r="O90" s="574"/>
      <c r="P90" s="611"/>
      <c r="Q90" s="613"/>
      <c r="R90" s="220"/>
      <c r="S90" s="591"/>
    </row>
    <row r="91" spans="1:19" ht="15" hidden="1" outlineLevel="1">
      <c r="A91" s="154"/>
      <c r="B91" s="166"/>
      <c r="C91" s="651"/>
      <c r="D91" s="380" t="s">
        <v>116</v>
      </c>
      <c r="E91" s="381"/>
      <c r="F91" s="382"/>
      <c r="G91" s="383"/>
      <c r="H91" s="384"/>
      <c r="I91" s="385">
        <v>35</v>
      </c>
      <c r="J91" s="652"/>
      <c r="K91" s="653"/>
      <c r="L91" s="654"/>
      <c r="M91" s="649"/>
      <c r="N91" s="607"/>
      <c r="O91" s="574"/>
      <c r="P91" s="611"/>
      <c r="Q91" s="613"/>
      <c r="R91" s="220"/>
      <c r="S91" s="591"/>
    </row>
    <row r="92" spans="1:19" ht="15" hidden="1" outlineLevel="1">
      <c r="A92" s="154"/>
      <c r="B92" s="166"/>
      <c r="C92" s="651"/>
      <c r="D92" s="187" t="s">
        <v>117</v>
      </c>
      <c r="E92" s="312"/>
      <c r="F92" s="258"/>
      <c r="G92" s="386"/>
      <c r="H92" s="314"/>
      <c r="I92" s="315">
        <v>35</v>
      </c>
      <c r="J92" s="652"/>
      <c r="K92" s="653"/>
      <c r="L92" s="654"/>
      <c r="M92" s="649"/>
      <c r="N92" s="607"/>
      <c r="O92" s="574"/>
      <c r="P92" s="611"/>
      <c r="Q92" s="613"/>
      <c r="R92" s="220"/>
      <c r="S92" s="591"/>
    </row>
    <row r="93" spans="1:19" ht="15" hidden="1" outlineLevel="1">
      <c r="A93" s="154"/>
      <c r="B93" s="166"/>
      <c r="C93" s="651"/>
      <c r="D93" s="187" t="s">
        <v>118</v>
      </c>
      <c r="E93" s="312"/>
      <c r="F93" s="258"/>
      <c r="G93" s="386"/>
      <c r="H93" s="314"/>
      <c r="I93" s="315">
        <v>30</v>
      </c>
      <c r="J93" s="652"/>
      <c r="K93" s="653"/>
      <c r="L93" s="654"/>
      <c r="M93" s="649"/>
      <c r="N93" s="607"/>
      <c r="O93" s="574"/>
      <c r="P93" s="611"/>
      <c r="Q93" s="613"/>
      <c r="R93" s="220"/>
      <c r="S93" s="591"/>
    </row>
    <row r="94" spans="1:19" ht="15.75" collapsed="1" thickBot="1">
      <c r="A94" s="154"/>
      <c r="B94" s="166"/>
      <c r="C94" s="617" t="s">
        <v>539</v>
      </c>
      <c r="D94" s="307" t="s">
        <v>24</v>
      </c>
      <c r="E94" s="345"/>
      <c r="F94" s="255"/>
      <c r="G94" s="253">
        <f>L94/$O$43*$Q$42</f>
        <v>0.012499999999999999</v>
      </c>
      <c r="H94" s="180">
        <f>SUM(H95:H96)</f>
        <v>0</v>
      </c>
      <c r="I94" s="352">
        <v>100</v>
      </c>
      <c r="J94" s="620">
        <v>1</v>
      </c>
      <c r="K94" s="623">
        <f>H94*J94</f>
        <v>0</v>
      </c>
      <c r="L94" s="626">
        <f>I94*J94</f>
        <v>100</v>
      </c>
      <c r="M94" s="629">
        <f>SUM(K94/L94)</f>
        <v>0</v>
      </c>
      <c r="N94" s="607"/>
      <c r="O94" s="574"/>
      <c r="P94" s="611"/>
      <c r="Q94" s="613"/>
      <c r="R94" s="220"/>
      <c r="S94" s="591"/>
    </row>
    <row r="95" spans="1:19" ht="15" hidden="1" outlineLevel="1">
      <c r="A95" s="154"/>
      <c r="B95" s="166"/>
      <c r="C95" s="638"/>
      <c r="D95" s="187" t="s">
        <v>119</v>
      </c>
      <c r="E95" s="347"/>
      <c r="F95" s="348"/>
      <c r="G95" s="313"/>
      <c r="H95" s="314"/>
      <c r="I95" s="387">
        <v>50</v>
      </c>
      <c r="J95" s="635"/>
      <c r="K95" s="640"/>
      <c r="L95" s="574"/>
      <c r="M95" s="643"/>
      <c r="N95" s="607"/>
      <c r="O95" s="574"/>
      <c r="P95" s="611"/>
      <c r="Q95" s="613"/>
      <c r="R95" s="220"/>
      <c r="S95" s="591"/>
    </row>
    <row r="96" spans="1:19" ht="15.75" hidden="1" outlineLevel="1" thickBot="1">
      <c r="A96" s="154"/>
      <c r="B96" s="166"/>
      <c r="C96" s="645"/>
      <c r="D96" s="361" t="s">
        <v>547</v>
      </c>
      <c r="E96" s="362"/>
      <c r="F96" s="258"/>
      <c r="G96" s="363"/>
      <c r="H96" s="364"/>
      <c r="I96" s="315">
        <v>50</v>
      </c>
      <c r="J96" s="646"/>
      <c r="K96" s="647"/>
      <c r="L96" s="575"/>
      <c r="M96" s="648"/>
      <c r="N96" s="607"/>
      <c r="O96" s="574"/>
      <c r="P96" s="611"/>
      <c r="Q96" s="613"/>
      <c r="R96" s="220"/>
      <c r="S96" s="591"/>
    </row>
    <row r="97" spans="1:19" ht="15.75" collapsed="1" thickBot="1">
      <c r="A97" s="154"/>
      <c r="B97" s="166"/>
      <c r="C97" s="365"/>
      <c r="D97" s="328" t="s">
        <v>61</v>
      </c>
      <c r="E97" s="329"/>
      <c r="F97" s="331"/>
      <c r="G97" s="366"/>
      <c r="H97" s="332"/>
      <c r="I97" s="331"/>
      <c r="J97" s="329"/>
      <c r="K97" s="333"/>
      <c r="L97" s="334"/>
      <c r="M97" s="335"/>
      <c r="N97" s="607"/>
      <c r="O97" s="574"/>
      <c r="P97" s="611"/>
      <c r="Q97" s="613"/>
      <c r="R97" s="220"/>
      <c r="S97" s="591"/>
    </row>
    <row r="98" spans="1:19" ht="15">
      <c r="A98" s="154"/>
      <c r="B98" s="166"/>
      <c r="C98" s="578" t="s">
        <v>70</v>
      </c>
      <c r="D98" s="336" t="s">
        <v>164</v>
      </c>
      <c r="E98" s="337"/>
      <c r="F98" s="338"/>
      <c r="G98" s="339">
        <f>L98/$O$43*$Q$42</f>
        <v>0.024999999999999998</v>
      </c>
      <c r="H98" s="351"/>
      <c r="I98" s="338">
        <v>100</v>
      </c>
      <c r="J98" s="584">
        <v>2</v>
      </c>
      <c r="K98" s="633">
        <f>H98*J98</f>
        <v>0</v>
      </c>
      <c r="L98" s="634">
        <f>I98*J98</f>
        <v>200</v>
      </c>
      <c r="M98" s="587">
        <f>SUM(K98/L98)</f>
        <v>0</v>
      </c>
      <c r="N98" s="607"/>
      <c r="O98" s="574"/>
      <c r="P98" s="611"/>
      <c r="Q98" s="613"/>
      <c r="R98" s="220"/>
      <c r="S98" s="591"/>
    </row>
    <row r="99" spans="1:19" ht="15" hidden="1" outlineLevel="1">
      <c r="A99" s="154"/>
      <c r="B99" s="166"/>
      <c r="C99" s="651"/>
      <c r="D99" s="187" t="s">
        <v>120</v>
      </c>
      <c r="E99" s="312"/>
      <c r="F99" s="258"/>
      <c r="G99" s="386"/>
      <c r="H99" s="314"/>
      <c r="I99" s="258">
        <v>20</v>
      </c>
      <c r="J99" s="652"/>
      <c r="K99" s="653"/>
      <c r="L99" s="654"/>
      <c r="M99" s="649"/>
      <c r="N99" s="607"/>
      <c r="O99" s="574"/>
      <c r="P99" s="611"/>
      <c r="Q99" s="613"/>
      <c r="R99" s="220"/>
      <c r="S99" s="591"/>
    </row>
    <row r="100" spans="1:19" ht="15" hidden="1" outlineLevel="1">
      <c r="A100" s="154"/>
      <c r="B100" s="166"/>
      <c r="C100" s="651"/>
      <c r="D100" s="187" t="s">
        <v>121</v>
      </c>
      <c r="E100" s="312"/>
      <c r="F100" s="258"/>
      <c r="G100" s="386"/>
      <c r="H100" s="314"/>
      <c r="I100" s="258">
        <v>40</v>
      </c>
      <c r="J100" s="652"/>
      <c r="K100" s="653"/>
      <c r="L100" s="654"/>
      <c r="M100" s="649"/>
      <c r="N100" s="607"/>
      <c r="O100" s="574"/>
      <c r="P100" s="611"/>
      <c r="Q100" s="613"/>
      <c r="R100" s="220"/>
      <c r="S100" s="591"/>
    </row>
    <row r="101" spans="1:19" ht="15" hidden="1" outlineLevel="1">
      <c r="A101" s="154"/>
      <c r="B101" s="166"/>
      <c r="C101" s="651"/>
      <c r="D101" s="187" t="s">
        <v>122</v>
      </c>
      <c r="E101" s="312"/>
      <c r="F101" s="258"/>
      <c r="G101" s="386"/>
      <c r="H101" s="314"/>
      <c r="I101" s="258">
        <v>30</v>
      </c>
      <c r="J101" s="652"/>
      <c r="K101" s="653"/>
      <c r="L101" s="654"/>
      <c r="M101" s="649"/>
      <c r="N101" s="607"/>
      <c r="O101" s="574"/>
      <c r="P101" s="611"/>
      <c r="Q101" s="613"/>
      <c r="R101" s="220"/>
      <c r="S101" s="591"/>
    </row>
    <row r="102" spans="1:19" ht="15" hidden="1" outlineLevel="1">
      <c r="A102" s="154"/>
      <c r="B102" s="166"/>
      <c r="C102" s="651"/>
      <c r="D102" s="259" t="s">
        <v>123</v>
      </c>
      <c r="E102" s="343"/>
      <c r="F102" s="263"/>
      <c r="G102" s="388"/>
      <c r="H102" s="349"/>
      <c r="I102" s="263">
        <v>10</v>
      </c>
      <c r="J102" s="652"/>
      <c r="K102" s="653"/>
      <c r="L102" s="654"/>
      <c r="M102" s="649"/>
      <c r="N102" s="607"/>
      <c r="O102" s="574"/>
      <c r="P102" s="611"/>
      <c r="Q102" s="613"/>
      <c r="R102" s="220"/>
      <c r="S102" s="591"/>
    </row>
    <row r="103" spans="1:19" ht="15" hidden="1" outlineLevel="1">
      <c r="A103" s="154"/>
      <c r="B103" s="166"/>
      <c r="C103" s="651"/>
      <c r="D103" s="389" t="s">
        <v>226</v>
      </c>
      <c r="E103" s="390"/>
      <c r="F103" s="391"/>
      <c r="G103" s="392"/>
      <c r="H103" s="393"/>
      <c r="I103" s="391">
        <v>60</v>
      </c>
      <c r="J103" s="652"/>
      <c r="K103" s="653"/>
      <c r="L103" s="654"/>
      <c r="M103" s="649"/>
      <c r="N103" s="607"/>
      <c r="O103" s="574"/>
      <c r="P103" s="611"/>
      <c r="Q103" s="613"/>
      <c r="R103" s="220"/>
      <c r="S103" s="591"/>
    </row>
    <row r="104" spans="1:19" ht="15" hidden="1" outlineLevel="1">
      <c r="A104" s="154"/>
      <c r="B104" s="166"/>
      <c r="C104" s="651"/>
      <c r="D104" s="389" t="s">
        <v>227</v>
      </c>
      <c r="E104" s="390"/>
      <c r="F104" s="391"/>
      <c r="G104" s="392"/>
      <c r="H104" s="393"/>
      <c r="I104" s="391">
        <v>40</v>
      </c>
      <c r="J104" s="652"/>
      <c r="K104" s="653"/>
      <c r="L104" s="654"/>
      <c r="M104" s="649"/>
      <c r="N104" s="607"/>
      <c r="O104" s="574"/>
      <c r="P104" s="611"/>
      <c r="Q104" s="613"/>
      <c r="R104" s="220"/>
      <c r="S104" s="591"/>
    </row>
    <row r="105" spans="1:19" ht="15" hidden="1" outlineLevel="1">
      <c r="A105" s="154"/>
      <c r="B105" s="166"/>
      <c r="C105" s="651"/>
      <c r="D105" s="394" t="s">
        <v>228</v>
      </c>
      <c r="E105" s="395"/>
      <c r="F105" s="396"/>
      <c r="G105" s="397"/>
      <c r="H105" s="398"/>
      <c r="I105" s="399">
        <v>10</v>
      </c>
      <c r="J105" s="652"/>
      <c r="K105" s="653"/>
      <c r="L105" s="654"/>
      <c r="M105" s="649"/>
      <c r="N105" s="607"/>
      <c r="O105" s="574"/>
      <c r="P105" s="611"/>
      <c r="Q105" s="613"/>
      <c r="R105" s="220"/>
      <c r="S105" s="591"/>
    </row>
    <row r="106" spans="1:19" ht="15.75" collapsed="1" thickBot="1">
      <c r="A106" s="154"/>
      <c r="B106" s="166"/>
      <c r="C106" s="617" t="s">
        <v>71</v>
      </c>
      <c r="D106" s="251" t="s">
        <v>25</v>
      </c>
      <c r="E106" s="345"/>
      <c r="F106" s="255"/>
      <c r="G106" s="253">
        <f>L106/$O$43*$Q$42</f>
        <v>0.012499999999999999</v>
      </c>
      <c r="H106" s="351"/>
      <c r="I106" s="255">
        <v>100</v>
      </c>
      <c r="J106" s="620">
        <v>1</v>
      </c>
      <c r="K106" s="623">
        <f>H106*J106</f>
        <v>0</v>
      </c>
      <c r="L106" s="626">
        <f>I106*J106</f>
        <v>100</v>
      </c>
      <c r="M106" s="629">
        <f>SUM(K106/L106)</f>
        <v>0</v>
      </c>
      <c r="N106" s="607"/>
      <c r="O106" s="574"/>
      <c r="P106" s="611"/>
      <c r="Q106" s="613"/>
      <c r="R106" s="220"/>
      <c r="S106" s="591"/>
    </row>
    <row r="107" spans="1:19" ht="15" hidden="1" outlineLevel="1">
      <c r="A107" s="154"/>
      <c r="B107" s="166"/>
      <c r="C107" s="618"/>
      <c r="D107" s="346" t="s">
        <v>124</v>
      </c>
      <c r="E107" s="400"/>
      <c r="F107" s="192"/>
      <c r="G107" s="256"/>
      <c r="H107" s="314"/>
      <c r="I107" s="258">
        <v>30</v>
      </c>
      <c r="J107" s="621"/>
      <c r="K107" s="624"/>
      <c r="L107" s="627"/>
      <c r="M107" s="630"/>
      <c r="N107" s="607"/>
      <c r="O107" s="574"/>
      <c r="P107" s="611"/>
      <c r="Q107" s="613"/>
      <c r="R107" s="220"/>
      <c r="S107" s="591"/>
    </row>
    <row r="108" spans="1:19" ht="15" hidden="1" outlineLevel="1">
      <c r="A108" s="154"/>
      <c r="B108" s="166"/>
      <c r="C108" s="638"/>
      <c r="D108" s="187" t="s">
        <v>125</v>
      </c>
      <c r="E108" s="347"/>
      <c r="F108" s="348"/>
      <c r="G108" s="401"/>
      <c r="H108" s="402"/>
      <c r="I108" s="348">
        <v>40</v>
      </c>
      <c r="J108" s="635"/>
      <c r="K108" s="640"/>
      <c r="L108" s="574"/>
      <c r="M108" s="649"/>
      <c r="N108" s="607"/>
      <c r="O108" s="574"/>
      <c r="P108" s="611"/>
      <c r="Q108" s="613"/>
      <c r="R108" s="220"/>
      <c r="S108" s="591"/>
    </row>
    <row r="109" spans="1:19" ht="15" hidden="1" outlineLevel="1">
      <c r="A109" s="154"/>
      <c r="B109" s="166"/>
      <c r="C109" s="638"/>
      <c r="D109" s="259" t="s">
        <v>126</v>
      </c>
      <c r="E109" s="343"/>
      <c r="F109" s="263"/>
      <c r="G109" s="344"/>
      <c r="H109" s="349"/>
      <c r="I109" s="263">
        <v>20</v>
      </c>
      <c r="J109" s="635"/>
      <c r="K109" s="640"/>
      <c r="L109" s="574"/>
      <c r="M109" s="649"/>
      <c r="N109" s="607"/>
      <c r="O109" s="574"/>
      <c r="P109" s="611"/>
      <c r="Q109" s="613"/>
      <c r="R109" s="220"/>
      <c r="S109" s="591"/>
    </row>
    <row r="110" spans="1:19" ht="15.75" hidden="1" outlineLevel="1" thickBot="1">
      <c r="A110" s="154"/>
      <c r="B110" s="166"/>
      <c r="C110" s="655"/>
      <c r="D110" s="403" t="s">
        <v>171</v>
      </c>
      <c r="E110" s="404"/>
      <c r="F110" s="405"/>
      <c r="G110" s="406"/>
      <c r="H110" s="407"/>
      <c r="I110" s="405">
        <v>10</v>
      </c>
      <c r="J110" s="646"/>
      <c r="K110" s="647"/>
      <c r="L110" s="575"/>
      <c r="M110" s="656"/>
      <c r="N110" s="608"/>
      <c r="O110" s="575"/>
      <c r="P110" s="612"/>
      <c r="Q110" s="614"/>
      <c r="R110" s="220"/>
      <c r="S110" s="591"/>
    </row>
    <row r="111" spans="1:19" ht="16.5" collapsed="1" thickBot="1">
      <c r="A111" s="154"/>
      <c r="B111" s="166"/>
      <c r="C111" s="408" t="s">
        <v>26</v>
      </c>
      <c r="D111" s="409"/>
      <c r="E111" s="410"/>
      <c r="F111" s="409"/>
      <c r="G111" s="409"/>
      <c r="H111" s="411"/>
      <c r="I111" s="409"/>
      <c r="J111" s="410"/>
      <c r="K111" s="412"/>
      <c r="L111" s="413"/>
      <c r="M111" s="409"/>
      <c r="N111" s="413"/>
      <c r="O111" s="413"/>
      <c r="P111" s="409"/>
      <c r="Q111" s="414">
        <v>0.225</v>
      </c>
      <c r="R111" s="279"/>
      <c r="S111" s="591"/>
    </row>
    <row r="112" spans="1:19" ht="15.75" thickBot="1">
      <c r="A112" s="154"/>
      <c r="B112" s="166"/>
      <c r="C112" s="415"/>
      <c r="D112" s="416" t="s">
        <v>27</v>
      </c>
      <c r="E112" s="417"/>
      <c r="F112" s="418"/>
      <c r="G112" s="418"/>
      <c r="H112" s="419"/>
      <c r="I112" s="418"/>
      <c r="J112" s="420"/>
      <c r="K112" s="421"/>
      <c r="L112" s="422"/>
      <c r="M112" s="423"/>
      <c r="N112" s="680">
        <f>SUM(K113:K139)</f>
        <v>0</v>
      </c>
      <c r="O112" s="683">
        <f>SUM(L113:L139)</f>
        <v>1200</v>
      </c>
      <c r="P112" s="686">
        <f>N112/O112</f>
        <v>0</v>
      </c>
      <c r="Q112" s="679"/>
      <c r="R112" s="220"/>
      <c r="S112" s="591"/>
    </row>
    <row r="113" spans="1:19" ht="15">
      <c r="A113" s="154"/>
      <c r="B113" s="175" t="s">
        <v>530</v>
      </c>
      <c r="C113" s="667" t="s">
        <v>72</v>
      </c>
      <c r="D113" s="336" t="s">
        <v>28</v>
      </c>
      <c r="E113" s="337"/>
      <c r="F113" s="338"/>
      <c r="G113" s="424">
        <f>L113/$O$112*$Q$111</f>
        <v>0.01875</v>
      </c>
      <c r="H113" s="180">
        <f>SUM(H114:H118)</f>
        <v>0</v>
      </c>
      <c r="I113" s="338">
        <v>100</v>
      </c>
      <c r="J113" s="584">
        <v>1</v>
      </c>
      <c r="K113" s="633">
        <f>H113*J113</f>
        <v>0</v>
      </c>
      <c r="L113" s="634">
        <f>I113*J113</f>
        <v>100</v>
      </c>
      <c r="M113" s="587">
        <f>SUM(K113/L113)</f>
        <v>0</v>
      </c>
      <c r="N113" s="681"/>
      <c r="O113" s="684"/>
      <c r="P113" s="687"/>
      <c r="Q113" s="679"/>
      <c r="R113" s="220"/>
      <c r="S113" s="591"/>
    </row>
    <row r="114" spans="1:19" ht="15" hidden="1" outlineLevel="1">
      <c r="A114" s="154"/>
      <c r="B114" s="166"/>
      <c r="C114" s="638"/>
      <c r="D114" s="187" t="s">
        <v>127</v>
      </c>
      <c r="E114" s="312"/>
      <c r="F114" s="258"/>
      <c r="G114" s="425"/>
      <c r="H114" s="314"/>
      <c r="I114" s="315">
        <v>20</v>
      </c>
      <c r="J114" s="635"/>
      <c r="K114" s="640"/>
      <c r="L114" s="574"/>
      <c r="M114" s="643"/>
      <c r="N114" s="681"/>
      <c r="O114" s="684"/>
      <c r="P114" s="687"/>
      <c r="Q114" s="679"/>
      <c r="R114" s="220"/>
      <c r="S114" s="591"/>
    </row>
    <row r="115" spans="1:19" ht="24" hidden="1" outlineLevel="1">
      <c r="A115" s="154"/>
      <c r="B115" s="166"/>
      <c r="C115" s="638"/>
      <c r="D115" s="187" t="s">
        <v>128</v>
      </c>
      <c r="E115" s="312"/>
      <c r="F115" s="258"/>
      <c r="G115" s="425"/>
      <c r="H115" s="314"/>
      <c r="I115" s="315">
        <v>20</v>
      </c>
      <c r="J115" s="635"/>
      <c r="K115" s="640"/>
      <c r="L115" s="574"/>
      <c r="M115" s="643"/>
      <c r="N115" s="681"/>
      <c r="O115" s="684"/>
      <c r="P115" s="687"/>
      <c r="Q115" s="679"/>
      <c r="R115" s="220"/>
      <c r="S115" s="591"/>
    </row>
    <row r="116" spans="1:19" ht="24" hidden="1" outlineLevel="1">
      <c r="A116" s="154"/>
      <c r="B116" s="166"/>
      <c r="C116" s="638"/>
      <c r="D116" s="187" t="s">
        <v>129</v>
      </c>
      <c r="E116" s="312"/>
      <c r="F116" s="258"/>
      <c r="G116" s="425"/>
      <c r="H116" s="314"/>
      <c r="I116" s="315">
        <v>20</v>
      </c>
      <c r="J116" s="635"/>
      <c r="K116" s="640"/>
      <c r="L116" s="574"/>
      <c r="M116" s="643"/>
      <c r="N116" s="681"/>
      <c r="O116" s="684"/>
      <c r="P116" s="687"/>
      <c r="Q116" s="679"/>
      <c r="R116" s="220"/>
      <c r="S116" s="591"/>
    </row>
    <row r="117" spans="1:19" ht="15" hidden="1" outlineLevel="1">
      <c r="A117" s="154"/>
      <c r="B117" s="166"/>
      <c r="C117" s="638"/>
      <c r="D117" s="187" t="s">
        <v>151</v>
      </c>
      <c r="E117" s="312"/>
      <c r="F117" s="258"/>
      <c r="G117" s="425"/>
      <c r="H117" s="314"/>
      <c r="I117" s="315">
        <v>20</v>
      </c>
      <c r="J117" s="635"/>
      <c r="K117" s="640"/>
      <c r="L117" s="574"/>
      <c r="M117" s="643"/>
      <c r="N117" s="681"/>
      <c r="O117" s="684"/>
      <c r="P117" s="687"/>
      <c r="Q117" s="679"/>
      <c r="R117" s="220"/>
      <c r="S117" s="591"/>
    </row>
    <row r="118" spans="1:19" ht="15" hidden="1" outlineLevel="1">
      <c r="A118" s="154"/>
      <c r="B118" s="175" t="s">
        <v>529</v>
      </c>
      <c r="C118" s="639"/>
      <c r="D118" s="259" t="s">
        <v>543</v>
      </c>
      <c r="E118" s="343"/>
      <c r="F118" s="263"/>
      <c r="G118" s="426"/>
      <c r="H118" s="349"/>
      <c r="I118" s="355">
        <v>20</v>
      </c>
      <c r="J118" s="636"/>
      <c r="K118" s="641"/>
      <c r="L118" s="642"/>
      <c r="M118" s="644"/>
      <c r="N118" s="681"/>
      <c r="O118" s="684"/>
      <c r="P118" s="687"/>
      <c r="Q118" s="679"/>
      <c r="R118" s="220"/>
      <c r="S118" s="591"/>
    </row>
    <row r="119" spans="1:19" ht="15" collapsed="1">
      <c r="A119" s="154"/>
      <c r="B119" s="166"/>
      <c r="C119" s="617" t="s">
        <v>73</v>
      </c>
      <c r="D119" s="427" t="s">
        <v>62</v>
      </c>
      <c r="E119" s="345"/>
      <c r="F119" s="255"/>
      <c r="G119" s="428">
        <f>L119/$O$112*$Q$111</f>
        <v>0.01875</v>
      </c>
      <c r="H119" s="180">
        <f>SUM(H120:H125)</f>
        <v>0</v>
      </c>
      <c r="I119" s="255">
        <v>100</v>
      </c>
      <c r="J119" s="620">
        <v>1</v>
      </c>
      <c r="K119" s="623">
        <f>H119*J119</f>
        <v>0</v>
      </c>
      <c r="L119" s="626">
        <f>I119*J119</f>
        <v>100</v>
      </c>
      <c r="M119" s="629">
        <f>SUM(K119/L119)</f>
        <v>0</v>
      </c>
      <c r="N119" s="681"/>
      <c r="O119" s="684"/>
      <c r="P119" s="687"/>
      <c r="Q119" s="679"/>
      <c r="R119" s="220"/>
      <c r="S119" s="591"/>
    </row>
    <row r="120" spans="1:19" ht="15" hidden="1" outlineLevel="1">
      <c r="A120" s="154"/>
      <c r="B120" s="166"/>
      <c r="C120" s="638"/>
      <c r="D120" s="187" t="s">
        <v>130</v>
      </c>
      <c r="E120" s="312"/>
      <c r="F120" s="258"/>
      <c r="G120" s="425"/>
      <c r="H120" s="314"/>
      <c r="I120" s="315">
        <v>30</v>
      </c>
      <c r="J120" s="635"/>
      <c r="K120" s="657"/>
      <c r="L120" s="659"/>
      <c r="M120" s="588"/>
      <c r="N120" s="681"/>
      <c r="O120" s="684"/>
      <c r="P120" s="687"/>
      <c r="Q120" s="679"/>
      <c r="R120" s="220"/>
      <c r="S120" s="591"/>
    </row>
    <row r="121" spans="1:19" ht="15" hidden="1" outlineLevel="1">
      <c r="A121" s="154"/>
      <c r="B121" s="166"/>
      <c r="C121" s="638"/>
      <c r="D121" s="187" t="s">
        <v>131</v>
      </c>
      <c r="E121" s="312"/>
      <c r="F121" s="258"/>
      <c r="G121" s="425"/>
      <c r="H121" s="314"/>
      <c r="I121" s="315">
        <v>15</v>
      </c>
      <c r="J121" s="635"/>
      <c r="K121" s="657"/>
      <c r="L121" s="659"/>
      <c r="M121" s="588"/>
      <c r="N121" s="681"/>
      <c r="O121" s="684"/>
      <c r="P121" s="687"/>
      <c r="Q121" s="679"/>
      <c r="R121" s="220"/>
      <c r="S121" s="591"/>
    </row>
    <row r="122" spans="1:19" ht="15" hidden="1" outlineLevel="1">
      <c r="A122" s="154"/>
      <c r="B122" s="166"/>
      <c r="C122" s="638"/>
      <c r="D122" s="187" t="s">
        <v>132</v>
      </c>
      <c r="E122" s="312"/>
      <c r="F122" s="258"/>
      <c r="G122" s="425"/>
      <c r="H122" s="314"/>
      <c r="I122" s="315">
        <v>15</v>
      </c>
      <c r="J122" s="635"/>
      <c r="K122" s="657"/>
      <c r="L122" s="659"/>
      <c r="M122" s="588"/>
      <c r="N122" s="681"/>
      <c r="O122" s="684"/>
      <c r="P122" s="687"/>
      <c r="Q122" s="679"/>
      <c r="R122" s="220"/>
      <c r="S122" s="591"/>
    </row>
    <row r="123" spans="1:19" ht="15" hidden="1" outlineLevel="1">
      <c r="A123" s="154"/>
      <c r="B123" s="166"/>
      <c r="C123" s="638"/>
      <c r="D123" s="187" t="s">
        <v>133</v>
      </c>
      <c r="E123" s="312"/>
      <c r="F123" s="258"/>
      <c r="G123" s="425"/>
      <c r="H123" s="314"/>
      <c r="I123" s="315">
        <v>10</v>
      </c>
      <c r="J123" s="635"/>
      <c r="K123" s="657"/>
      <c r="L123" s="659"/>
      <c r="M123" s="588"/>
      <c r="N123" s="681"/>
      <c r="O123" s="684"/>
      <c r="P123" s="687"/>
      <c r="Q123" s="679"/>
      <c r="R123" s="220"/>
      <c r="S123" s="591"/>
    </row>
    <row r="124" spans="1:19" ht="15" hidden="1" outlineLevel="1">
      <c r="A124" s="154"/>
      <c r="B124" s="166"/>
      <c r="C124" s="638"/>
      <c r="D124" s="187" t="s">
        <v>134</v>
      </c>
      <c r="E124" s="312"/>
      <c r="F124" s="258"/>
      <c r="G124" s="425"/>
      <c r="H124" s="314"/>
      <c r="I124" s="315">
        <v>15</v>
      </c>
      <c r="J124" s="635"/>
      <c r="K124" s="657"/>
      <c r="L124" s="659"/>
      <c r="M124" s="588"/>
      <c r="N124" s="681"/>
      <c r="O124" s="684"/>
      <c r="P124" s="687"/>
      <c r="Q124" s="679"/>
      <c r="R124" s="220"/>
      <c r="S124" s="591"/>
    </row>
    <row r="125" spans="1:19" ht="15" hidden="1" outlineLevel="1">
      <c r="A125" s="154"/>
      <c r="B125" s="166"/>
      <c r="C125" s="639"/>
      <c r="D125" s="259" t="s">
        <v>172</v>
      </c>
      <c r="E125" s="343"/>
      <c r="F125" s="263"/>
      <c r="G125" s="426"/>
      <c r="H125" s="349"/>
      <c r="I125" s="355">
        <v>15</v>
      </c>
      <c r="J125" s="636"/>
      <c r="K125" s="658"/>
      <c r="L125" s="660"/>
      <c r="M125" s="637"/>
      <c r="N125" s="681"/>
      <c r="O125" s="684"/>
      <c r="P125" s="687"/>
      <c r="Q125" s="679"/>
      <c r="R125" s="220"/>
      <c r="S125" s="591"/>
    </row>
    <row r="126" spans="1:19" ht="15" collapsed="1">
      <c r="A126" s="154"/>
      <c r="B126" s="166"/>
      <c r="C126" s="617" t="s">
        <v>74</v>
      </c>
      <c r="D126" s="251" t="s">
        <v>160</v>
      </c>
      <c r="E126" s="345"/>
      <c r="F126" s="255"/>
      <c r="G126" s="428">
        <f>L126/$O$112*$Q$111</f>
        <v>0.0375</v>
      </c>
      <c r="H126" s="180">
        <f>SUM(H127:H135)</f>
        <v>0</v>
      </c>
      <c r="I126" s="255">
        <v>100</v>
      </c>
      <c r="J126" s="620">
        <v>2</v>
      </c>
      <c r="K126" s="623">
        <f>H126*J126</f>
        <v>0</v>
      </c>
      <c r="L126" s="626">
        <f>I126*J126</f>
        <v>200</v>
      </c>
      <c r="M126" s="629">
        <f>SUM(K126/L126)</f>
        <v>0</v>
      </c>
      <c r="N126" s="681"/>
      <c r="O126" s="684"/>
      <c r="P126" s="687"/>
      <c r="Q126" s="679"/>
      <c r="R126" s="220"/>
      <c r="S126" s="591"/>
    </row>
    <row r="127" spans="1:19" ht="15" hidden="1" outlineLevel="1">
      <c r="A127" s="154"/>
      <c r="B127" s="166"/>
      <c r="C127" s="618"/>
      <c r="D127" s="187" t="s">
        <v>135</v>
      </c>
      <c r="E127" s="312"/>
      <c r="F127" s="258"/>
      <c r="G127" s="429"/>
      <c r="H127" s="314"/>
      <c r="I127" s="315">
        <v>15</v>
      </c>
      <c r="J127" s="635"/>
      <c r="K127" s="657"/>
      <c r="L127" s="659"/>
      <c r="M127" s="588"/>
      <c r="N127" s="681"/>
      <c r="O127" s="684"/>
      <c r="P127" s="687"/>
      <c r="Q127" s="679"/>
      <c r="R127" s="220"/>
      <c r="S127" s="591"/>
    </row>
    <row r="128" spans="1:19" ht="15" hidden="1" outlineLevel="1">
      <c r="A128" s="154"/>
      <c r="B128" s="166"/>
      <c r="C128" s="618"/>
      <c r="D128" s="187" t="s">
        <v>173</v>
      </c>
      <c r="E128" s="312"/>
      <c r="F128" s="258"/>
      <c r="G128" s="429"/>
      <c r="H128" s="314"/>
      <c r="I128" s="315">
        <v>15</v>
      </c>
      <c r="J128" s="635"/>
      <c r="K128" s="657"/>
      <c r="L128" s="659"/>
      <c r="M128" s="588"/>
      <c r="N128" s="681"/>
      <c r="O128" s="684"/>
      <c r="P128" s="687"/>
      <c r="Q128" s="679"/>
      <c r="R128" s="220"/>
      <c r="S128" s="591"/>
    </row>
    <row r="129" spans="1:19" ht="15" hidden="1" outlineLevel="1">
      <c r="A129" s="154"/>
      <c r="B129" s="166"/>
      <c r="C129" s="618"/>
      <c r="D129" s="187" t="s">
        <v>174</v>
      </c>
      <c r="E129" s="312"/>
      <c r="F129" s="258"/>
      <c r="G129" s="429"/>
      <c r="H129" s="314"/>
      <c r="I129" s="315">
        <v>9</v>
      </c>
      <c r="J129" s="635"/>
      <c r="K129" s="657"/>
      <c r="L129" s="659"/>
      <c r="M129" s="588"/>
      <c r="N129" s="681"/>
      <c r="O129" s="684"/>
      <c r="P129" s="687"/>
      <c r="Q129" s="679"/>
      <c r="R129" s="220"/>
      <c r="S129" s="591"/>
    </row>
    <row r="130" spans="1:19" ht="15" hidden="1" outlineLevel="1">
      <c r="A130" s="154"/>
      <c r="B130" s="166"/>
      <c r="C130" s="618"/>
      <c r="D130" s="187" t="s">
        <v>175</v>
      </c>
      <c r="E130" s="312"/>
      <c r="F130" s="258"/>
      <c r="G130" s="429"/>
      <c r="H130" s="314"/>
      <c r="I130" s="315">
        <v>9</v>
      </c>
      <c r="J130" s="635"/>
      <c r="K130" s="657"/>
      <c r="L130" s="659"/>
      <c r="M130" s="588"/>
      <c r="N130" s="681"/>
      <c r="O130" s="684"/>
      <c r="P130" s="687"/>
      <c r="Q130" s="679"/>
      <c r="R130" s="220"/>
      <c r="S130" s="591"/>
    </row>
    <row r="131" spans="1:19" ht="15" hidden="1" outlineLevel="1">
      <c r="A131" s="154"/>
      <c r="B131" s="166"/>
      <c r="C131" s="618"/>
      <c r="D131" s="187" t="s">
        <v>176</v>
      </c>
      <c r="E131" s="312"/>
      <c r="F131" s="258"/>
      <c r="G131" s="429"/>
      <c r="H131" s="314"/>
      <c r="I131" s="315">
        <v>9</v>
      </c>
      <c r="J131" s="635"/>
      <c r="K131" s="657"/>
      <c r="L131" s="659"/>
      <c r="M131" s="588"/>
      <c r="N131" s="681"/>
      <c r="O131" s="684"/>
      <c r="P131" s="687"/>
      <c r="Q131" s="679"/>
      <c r="R131" s="220"/>
      <c r="S131" s="591"/>
    </row>
    <row r="132" spans="1:19" ht="15" hidden="1" outlineLevel="1">
      <c r="A132" s="154"/>
      <c r="B132" s="166"/>
      <c r="C132" s="618"/>
      <c r="D132" s="187" t="s">
        <v>177</v>
      </c>
      <c r="E132" s="312"/>
      <c r="F132" s="258"/>
      <c r="G132" s="429"/>
      <c r="H132" s="314"/>
      <c r="I132" s="315">
        <v>9</v>
      </c>
      <c r="J132" s="635"/>
      <c r="K132" s="657"/>
      <c r="L132" s="659"/>
      <c r="M132" s="588"/>
      <c r="N132" s="681"/>
      <c r="O132" s="684"/>
      <c r="P132" s="687"/>
      <c r="Q132" s="679"/>
      <c r="R132" s="220"/>
      <c r="S132" s="591"/>
    </row>
    <row r="133" spans="1:19" ht="15" hidden="1" outlineLevel="1">
      <c r="A133" s="154"/>
      <c r="B133" s="166"/>
      <c r="C133" s="618"/>
      <c r="D133" s="187" t="s">
        <v>178</v>
      </c>
      <c r="E133" s="312"/>
      <c r="F133" s="258"/>
      <c r="G133" s="429"/>
      <c r="H133" s="314"/>
      <c r="I133" s="315">
        <v>9</v>
      </c>
      <c r="J133" s="635"/>
      <c r="K133" s="657"/>
      <c r="L133" s="659"/>
      <c r="M133" s="588"/>
      <c r="N133" s="681"/>
      <c r="O133" s="684"/>
      <c r="P133" s="687"/>
      <c r="Q133" s="679"/>
      <c r="R133" s="220"/>
      <c r="S133" s="591"/>
    </row>
    <row r="134" spans="1:19" ht="15" hidden="1" outlineLevel="1">
      <c r="A134" s="154"/>
      <c r="B134" s="166"/>
      <c r="C134" s="618"/>
      <c r="D134" s="187" t="s">
        <v>179</v>
      </c>
      <c r="E134" s="375"/>
      <c r="F134" s="376"/>
      <c r="G134" s="430"/>
      <c r="H134" s="431"/>
      <c r="I134" s="379">
        <v>10</v>
      </c>
      <c r="J134" s="635"/>
      <c r="K134" s="657"/>
      <c r="L134" s="659"/>
      <c r="M134" s="588"/>
      <c r="N134" s="681"/>
      <c r="O134" s="684"/>
      <c r="P134" s="687"/>
      <c r="Q134" s="679"/>
      <c r="R134" s="220"/>
      <c r="S134" s="591"/>
    </row>
    <row r="135" spans="1:19" ht="15" hidden="1" outlineLevel="1">
      <c r="A135" s="154"/>
      <c r="B135" s="166"/>
      <c r="C135" s="619"/>
      <c r="D135" s="187" t="s">
        <v>180</v>
      </c>
      <c r="E135" s="343"/>
      <c r="F135" s="263"/>
      <c r="G135" s="432"/>
      <c r="H135" s="349"/>
      <c r="I135" s="355">
        <v>15</v>
      </c>
      <c r="J135" s="636"/>
      <c r="K135" s="658"/>
      <c r="L135" s="660"/>
      <c r="M135" s="637"/>
      <c r="N135" s="681"/>
      <c r="O135" s="684"/>
      <c r="P135" s="687"/>
      <c r="Q135" s="679"/>
      <c r="R135" s="220"/>
      <c r="S135" s="591"/>
    </row>
    <row r="136" spans="1:19" ht="15" collapsed="1">
      <c r="A136" s="154"/>
      <c r="B136" s="166"/>
      <c r="C136" s="433" t="s">
        <v>241</v>
      </c>
      <c r="D136" s="232" t="s">
        <v>163</v>
      </c>
      <c r="E136" s="390"/>
      <c r="F136" s="391"/>
      <c r="G136" s="264">
        <f>L136/$O$112*$Q$111</f>
        <v>0.01875</v>
      </c>
      <c r="H136" s="434"/>
      <c r="I136" s="237">
        <v>100</v>
      </c>
      <c r="J136" s="238">
        <v>1</v>
      </c>
      <c r="K136" s="239">
        <f>H136*J136</f>
        <v>0</v>
      </c>
      <c r="L136" s="240">
        <f>I136*J136</f>
        <v>100</v>
      </c>
      <c r="M136" s="241">
        <f>SUM(K136/L136)</f>
        <v>0</v>
      </c>
      <c r="N136" s="681"/>
      <c r="O136" s="684"/>
      <c r="P136" s="687"/>
      <c r="Q136" s="679"/>
      <c r="R136" s="220"/>
      <c r="S136" s="591"/>
    </row>
    <row r="137" spans="1:19" ht="15">
      <c r="A137" s="154"/>
      <c r="B137" s="175" t="s">
        <v>529</v>
      </c>
      <c r="C137" s="433" t="s">
        <v>256</v>
      </c>
      <c r="D137" s="307" t="s">
        <v>240</v>
      </c>
      <c r="E137" s="435"/>
      <c r="F137" s="309"/>
      <c r="G137" s="264">
        <f>L137/$O$112*$Q$111</f>
        <v>0.0375</v>
      </c>
      <c r="H137" s="436">
        <f>'4.1.5'!F12</f>
        <v>0</v>
      </c>
      <c r="I137" s="268">
        <v>100</v>
      </c>
      <c r="J137" s="437">
        <v>2</v>
      </c>
      <c r="K137" s="438">
        <f>H137*J137</f>
        <v>0</v>
      </c>
      <c r="L137" s="439">
        <f>I137*J137</f>
        <v>200</v>
      </c>
      <c r="M137" s="440">
        <f>SUM(K137/L137)</f>
        <v>0</v>
      </c>
      <c r="N137" s="681"/>
      <c r="O137" s="684"/>
      <c r="P137" s="687"/>
      <c r="Q137" s="679"/>
      <c r="R137" s="220"/>
      <c r="S137" s="591"/>
    </row>
    <row r="138" spans="1:19" ht="15">
      <c r="A138" s="154"/>
      <c r="B138" s="175" t="s">
        <v>529</v>
      </c>
      <c r="C138" s="306" t="s">
        <v>242</v>
      </c>
      <c r="D138" s="251" t="s">
        <v>244</v>
      </c>
      <c r="E138" s="345"/>
      <c r="F138" s="255"/>
      <c r="G138" s="428">
        <f>L138/$O$112*$Q$111</f>
        <v>0.0375</v>
      </c>
      <c r="H138" s="441">
        <f>'4.1.6'!F12</f>
        <v>0</v>
      </c>
      <c r="I138" s="255">
        <v>100</v>
      </c>
      <c r="J138" s="437">
        <v>2</v>
      </c>
      <c r="K138" s="316">
        <f>H138*J138</f>
        <v>0</v>
      </c>
      <c r="L138" s="317">
        <f>I138*J138</f>
        <v>200</v>
      </c>
      <c r="M138" s="442">
        <f>SUM(K138/L138)</f>
        <v>0</v>
      </c>
      <c r="N138" s="682"/>
      <c r="O138" s="685"/>
      <c r="P138" s="585"/>
      <c r="Q138" s="585"/>
      <c r="R138" s="443"/>
      <c r="S138" s="591"/>
    </row>
    <row r="139" spans="1:19" ht="15.75" thickBot="1">
      <c r="A139" s="154"/>
      <c r="B139" s="175" t="s">
        <v>529</v>
      </c>
      <c r="C139" s="245" t="s">
        <v>243</v>
      </c>
      <c r="D139" s="251" t="s">
        <v>245</v>
      </c>
      <c r="E139" s="345"/>
      <c r="F139" s="255"/>
      <c r="G139" s="428">
        <f>L139/$O$112*$Q$111</f>
        <v>0.05625</v>
      </c>
      <c r="H139" s="441">
        <f>'4.1.7'!I12</f>
        <v>0</v>
      </c>
      <c r="I139" s="255">
        <v>100</v>
      </c>
      <c r="J139" s="437">
        <v>3</v>
      </c>
      <c r="K139" s="316">
        <f>H139*J139</f>
        <v>0</v>
      </c>
      <c r="L139" s="317">
        <f>I139*J139</f>
        <v>300</v>
      </c>
      <c r="M139" s="442">
        <f>SUM(K139/L139)</f>
        <v>0</v>
      </c>
      <c r="N139" s="682"/>
      <c r="O139" s="685"/>
      <c r="P139" s="585"/>
      <c r="Q139" s="585"/>
      <c r="R139" s="443"/>
      <c r="S139" s="591"/>
    </row>
    <row r="140" spans="1:19" ht="16.5" thickBot="1">
      <c r="A140" s="154"/>
      <c r="B140" s="166"/>
      <c r="C140" s="444" t="s">
        <v>29</v>
      </c>
      <c r="D140" s="445"/>
      <c r="E140" s="446"/>
      <c r="F140" s="445"/>
      <c r="G140" s="445"/>
      <c r="H140" s="447"/>
      <c r="I140" s="445"/>
      <c r="J140" s="446"/>
      <c r="K140" s="448"/>
      <c r="L140" s="449"/>
      <c r="M140" s="445"/>
      <c r="N140" s="449"/>
      <c r="O140" s="449"/>
      <c r="P140" s="445"/>
      <c r="Q140" s="450">
        <v>0.1</v>
      </c>
      <c r="R140" s="279"/>
      <c r="S140" s="591"/>
    </row>
    <row r="141" spans="1:19" ht="15.75" thickBot="1">
      <c r="A141" s="154"/>
      <c r="B141" s="166"/>
      <c r="C141" s="451"/>
      <c r="D141" s="452" t="s">
        <v>30</v>
      </c>
      <c r="E141" s="453"/>
      <c r="F141" s="454"/>
      <c r="G141" s="455"/>
      <c r="H141" s="456"/>
      <c r="I141" s="454"/>
      <c r="J141" s="457"/>
      <c r="K141" s="458"/>
      <c r="L141" s="459"/>
      <c r="M141" s="460"/>
      <c r="N141" s="606">
        <f>SUM(K142:K180)</f>
        <v>0</v>
      </c>
      <c r="O141" s="609">
        <f>SUM(L142:L180)</f>
        <v>2100</v>
      </c>
      <c r="P141" s="599">
        <f>N141/O141</f>
        <v>0</v>
      </c>
      <c r="Q141" s="615"/>
      <c r="R141" s="220"/>
      <c r="S141" s="591"/>
    </row>
    <row r="142" spans="1:19" ht="15">
      <c r="A142" s="154"/>
      <c r="B142" s="166"/>
      <c r="C142" s="578" t="s">
        <v>75</v>
      </c>
      <c r="D142" s="336" t="s">
        <v>65</v>
      </c>
      <c r="E142" s="337"/>
      <c r="F142" s="338"/>
      <c r="G142" s="339">
        <f>L142/$O$141*$Q$140</f>
        <v>0.014285714285714285</v>
      </c>
      <c r="H142" s="180">
        <f>SUM(H143:H145)</f>
        <v>0</v>
      </c>
      <c r="I142" s="461">
        <v>100</v>
      </c>
      <c r="J142" s="584">
        <v>3</v>
      </c>
      <c r="K142" s="633">
        <f>H142*J142</f>
        <v>0</v>
      </c>
      <c r="L142" s="634">
        <f>I142*J142</f>
        <v>300</v>
      </c>
      <c r="M142" s="587">
        <f>SUM(K142/L142)</f>
        <v>0</v>
      </c>
      <c r="N142" s="607"/>
      <c r="O142" s="574"/>
      <c r="P142" s="604"/>
      <c r="Q142" s="615"/>
      <c r="R142" s="220"/>
      <c r="S142" s="591"/>
    </row>
    <row r="143" spans="1:19" ht="15" hidden="1" outlineLevel="1">
      <c r="A143" s="154"/>
      <c r="B143" s="166"/>
      <c r="C143" s="638"/>
      <c r="D143" s="187" t="s">
        <v>136</v>
      </c>
      <c r="E143" s="312"/>
      <c r="F143" s="258"/>
      <c r="G143" s="462"/>
      <c r="H143" s="314"/>
      <c r="I143" s="315">
        <v>35</v>
      </c>
      <c r="J143" s="635"/>
      <c r="K143" s="640"/>
      <c r="L143" s="574"/>
      <c r="M143" s="643"/>
      <c r="N143" s="607"/>
      <c r="O143" s="574"/>
      <c r="P143" s="604"/>
      <c r="Q143" s="615"/>
      <c r="R143" s="220"/>
      <c r="S143" s="591"/>
    </row>
    <row r="144" spans="1:19" ht="15" hidden="1" outlineLevel="1">
      <c r="A144" s="154"/>
      <c r="B144" s="166"/>
      <c r="C144" s="638"/>
      <c r="D144" s="187" t="s">
        <v>137</v>
      </c>
      <c r="E144" s="312"/>
      <c r="F144" s="258"/>
      <c r="G144" s="462"/>
      <c r="H144" s="314"/>
      <c r="I144" s="315">
        <v>35</v>
      </c>
      <c r="J144" s="635"/>
      <c r="K144" s="640"/>
      <c r="L144" s="574"/>
      <c r="M144" s="643"/>
      <c r="N144" s="607"/>
      <c r="O144" s="574"/>
      <c r="P144" s="604"/>
      <c r="Q144" s="615"/>
      <c r="R144" s="220"/>
      <c r="S144" s="591"/>
    </row>
    <row r="145" spans="1:19" ht="15" hidden="1" outlineLevel="1">
      <c r="A145" s="154"/>
      <c r="B145" s="166"/>
      <c r="C145" s="639"/>
      <c r="D145" s="259" t="s">
        <v>138</v>
      </c>
      <c r="E145" s="343"/>
      <c r="F145" s="263"/>
      <c r="G145" s="463"/>
      <c r="H145" s="349"/>
      <c r="I145" s="355">
        <v>30</v>
      </c>
      <c r="J145" s="636"/>
      <c r="K145" s="641"/>
      <c r="L145" s="642"/>
      <c r="M145" s="644"/>
      <c r="N145" s="607"/>
      <c r="O145" s="574"/>
      <c r="P145" s="604"/>
      <c r="Q145" s="615"/>
      <c r="R145" s="220"/>
      <c r="S145" s="591"/>
    </row>
    <row r="146" spans="1:19" ht="15" collapsed="1">
      <c r="A146" s="154"/>
      <c r="B146" s="175"/>
      <c r="C146" s="617" t="s">
        <v>76</v>
      </c>
      <c r="D146" s="251" t="s">
        <v>31</v>
      </c>
      <c r="E146" s="345"/>
      <c r="F146" s="255"/>
      <c r="G146" s="253">
        <f>L146/$O$141*$Q$140</f>
        <v>0.014285714285714285</v>
      </c>
      <c r="H146" s="180">
        <f>SUM(H147:H151)</f>
        <v>0</v>
      </c>
      <c r="I146" s="352">
        <v>100</v>
      </c>
      <c r="J146" s="620">
        <v>3</v>
      </c>
      <c r="K146" s="623">
        <f>H146*J146</f>
        <v>0</v>
      </c>
      <c r="L146" s="626">
        <f>I146*J146</f>
        <v>300</v>
      </c>
      <c r="M146" s="629">
        <f>SUM(K146/L146)</f>
        <v>0</v>
      </c>
      <c r="N146" s="607"/>
      <c r="O146" s="574"/>
      <c r="P146" s="604"/>
      <c r="Q146" s="615"/>
      <c r="R146" s="220"/>
      <c r="S146" s="591"/>
    </row>
    <row r="147" spans="1:19" ht="15" hidden="1" outlineLevel="1">
      <c r="A147" s="154"/>
      <c r="B147" s="166"/>
      <c r="C147" s="638"/>
      <c r="D147" s="187" t="s">
        <v>142</v>
      </c>
      <c r="E147" s="312"/>
      <c r="F147" s="258"/>
      <c r="G147" s="464"/>
      <c r="H147" s="314"/>
      <c r="I147" s="315">
        <v>30</v>
      </c>
      <c r="J147" s="635"/>
      <c r="K147" s="640"/>
      <c r="L147" s="574"/>
      <c r="M147" s="643"/>
      <c r="N147" s="607"/>
      <c r="O147" s="574"/>
      <c r="P147" s="604"/>
      <c r="Q147" s="615"/>
      <c r="R147" s="220"/>
      <c r="S147" s="591"/>
    </row>
    <row r="148" spans="1:19" ht="15" hidden="1" outlineLevel="1">
      <c r="A148" s="154"/>
      <c r="B148" s="166"/>
      <c r="C148" s="638"/>
      <c r="D148" s="187" t="s">
        <v>141</v>
      </c>
      <c r="E148" s="312"/>
      <c r="F148" s="258"/>
      <c r="G148" s="464"/>
      <c r="H148" s="314"/>
      <c r="I148" s="315">
        <v>20</v>
      </c>
      <c r="J148" s="635"/>
      <c r="K148" s="640"/>
      <c r="L148" s="574"/>
      <c r="M148" s="643"/>
      <c r="N148" s="607"/>
      <c r="O148" s="574"/>
      <c r="P148" s="604"/>
      <c r="Q148" s="615"/>
      <c r="R148" s="220"/>
      <c r="S148" s="591"/>
    </row>
    <row r="149" spans="1:19" ht="15" hidden="1" outlineLevel="1">
      <c r="A149" s="154"/>
      <c r="B149" s="166"/>
      <c r="C149" s="638"/>
      <c r="D149" s="187" t="s">
        <v>140</v>
      </c>
      <c r="E149" s="312"/>
      <c r="F149" s="258"/>
      <c r="G149" s="464"/>
      <c r="H149" s="314"/>
      <c r="I149" s="315">
        <v>20</v>
      </c>
      <c r="J149" s="635"/>
      <c r="K149" s="640"/>
      <c r="L149" s="574"/>
      <c r="M149" s="643"/>
      <c r="N149" s="607"/>
      <c r="O149" s="574"/>
      <c r="P149" s="604"/>
      <c r="Q149" s="615"/>
      <c r="R149" s="220"/>
      <c r="S149" s="591"/>
    </row>
    <row r="150" spans="1:19" ht="15" hidden="1" outlineLevel="1">
      <c r="A150" s="154"/>
      <c r="B150" s="175" t="s">
        <v>530</v>
      </c>
      <c r="C150" s="638"/>
      <c r="D150" s="187" t="s">
        <v>546</v>
      </c>
      <c r="E150" s="312"/>
      <c r="F150" s="258"/>
      <c r="G150" s="464"/>
      <c r="H150" s="314"/>
      <c r="I150" s="315">
        <v>20</v>
      </c>
      <c r="J150" s="635"/>
      <c r="K150" s="640"/>
      <c r="L150" s="574"/>
      <c r="M150" s="643"/>
      <c r="N150" s="607"/>
      <c r="O150" s="574"/>
      <c r="P150" s="604"/>
      <c r="Q150" s="615"/>
      <c r="R150" s="220"/>
      <c r="S150" s="591"/>
    </row>
    <row r="151" spans="1:19" ht="15" hidden="1" outlineLevel="1">
      <c r="A151" s="154"/>
      <c r="B151" s="166"/>
      <c r="C151" s="639"/>
      <c r="D151" s="259" t="s">
        <v>139</v>
      </c>
      <c r="E151" s="312"/>
      <c r="F151" s="258"/>
      <c r="G151" s="465"/>
      <c r="H151" s="349"/>
      <c r="I151" s="315">
        <v>10</v>
      </c>
      <c r="J151" s="636"/>
      <c r="K151" s="641"/>
      <c r="L151" s="642"/>
      <c r="M151" s="644"/>
      <c r="N151" s="607"/>
      <c r="O151" s="574"/>
      <c r="P151" s="604"/>
      <c r="Q151" s="615"/>
      <c r="R151" s="220"/>
      <c r="S151" s="591"/>
    </row>
    <row r="152" spans="1:19" ht="15" collapsed="1">
      <c r="A152" s="154"/>
      <c r="B152" s="166"/>
      <c r="C152" s="617" t="s">
        <v>77</v>
      </c>
      <c r="D152" s="427" t="s">
        <v>165</v>
      </c>
      <c r="E152" s="466"/>
      <c r="F152" s="255"/>
      <c r="G152" s="467">
        <f>L152/$O$141*$Q$140</f>
        <v>0.014285714285714285</v>
      </c>
      <c r="H152" s="180">
        <f>SUM(H153:H163)</f>
        <v>0</v>
      </c>
      <c r="I152" s="352">
        <f>SUM(I153:I163)</f>
        <v>100</v>
      </c>
      <c r="J152" s="620">
        <v>3</v>
      </c>
      <c r="K152" s="623">
        <f>H152*J152</f>
        <v>0</v>
      </c>
      <c r="L152" s="626">
        <f>I152*J152</f>
        <v>300</v>
      </c>
      <c r="M152" s="629">
        <f>SUM(K152/L152)</f>
        <v>0</v>
      </c>
      <c r="N152" s="607"/>
      <c r="O152" s="574"/>
      <c r="P152" s="604"/>
      <c r="Q152" s="615"/>
      <c r="R152" s="220"/>
      <c r="S152" s="591"/>
    </row>
    <row r="153" spans="1:19" ht="15" hidden="1" outlineLevel="1">
      <c r="A153" s="154"/>
      <c r="B153" s="175" t="s">
        <v>529</v>
      </c>
      <c r="C153" s="618"/>
      <c r="D153" s="346" t="s">
        <v>248</v>
      </c>
      <c r="E153" s="468"/>
      <c r="F153" s="469"/>
      <c r="G153" s="470"/>
      <c r="H153" s="314"/>
      <c r="I153" s="387">
        <v>10</v>
      </c>
      <c r="J153" s="621"/>
      <c r="K153" s="624"/>
      <c r="L153" s="627"/>
      <c r="M153" s="630"/>
      <c r="N153" s="607"/>
      <c r="O153" s="574"/>
      <c r="P153" s="604"/>
      <c r="Q153" s="615"/>
      <c r="R153" s="220"/>
      <c r="S153" s="591"/>
    </row>
    <row r="154" spans="1:19" ht="15" hidden="1" outlineLevel="1">
      <c r="A154" s="154"/>
      <c r="B154" s="166"/>
      <c r="C154" s="661"/>
      <c r="D154" s="346" t="s">
        <v>181</v>
      </c>
      <c r="E154" s="471"/>
      <c r="F154" s="469"/>
      <c r="G154" s="472"/>
      <c r="H154" s="314"/>
      <c r="I154" s="258">
        <v>5</v>
      </c>
      <c r="J154" s="635"/>
      <c r="K154" s="657"/>
      <c r="L154" s="659"/>
      <c r="M154" s="588"/>
      <c r="N154" s="607"/>
      <c r="O154" s="574"/>
      <c r="P154" s="604"/>
      <c r="Q154" s="615"/>
      <c r="R154" s="220"/>
      <c r="S154" s="591"/>
    </row>
    <row r="155" spans="1:19" ht="15" hidden="1" outlineLevel="1">
      <c r="A155" s="154"/>
      <c r="B155" s="166"/>
      <c r="C155" s="661"/>
      <c r="D155" s="187" t="s">
        <v>182</v>
      </c>
      <c r="E155" s="473"/>
      <c r="F155" s="258"/>
      <c r="G155" s="315"/>
      <c r="H155" s="314"/>
      <c r="I155" s="258">
        <v>10</v>
      </c>
      <c r="J155" s="635"/>
      <c r="K155" s="657"/>
      <c r="L155" s="659"/>
      <c r="M155" s="588"/>
      <c r="N155" s="607"/>
      <c r="O155" s="574"/>
      <c r="P155" s="604"/>
      <c r="Q155" s="615"/>
      <c r="R155" s="220"/>
      <c r="S155" s="591"/>
    </row>
    <row r="156" spans="1:19" ht="15" hidden="1" outlineLevel="1">
      <c r="A156" s="154"/>
      <c r="B156" s="166"/>
      <c r="C156" s="661"/>
      <c r="D156" s="187" t="s">
        <v>183</v>
      </c>
      <c r="E156" s="473"/>
      <c r="F156" s="258"/>
      <c r="G156" s="315"/>
      <c r="H156" s="314"/>
      <c r="I156" s="258">
        <v>10</v>
      </c>
      <c r="J156" s="635"/>
      <c r="K156" s="657"/>
      <c r="L156" s="659"/>
      <c r="M156" s="588"/>
      <c r="N156" s="607"/>
      <c r="O156" s="574"/>
      <c r="P156" s="604"/>
      <c r="Q156" s="615"/>
      <c r="R156" s="220"/>
      <c r="S156" s="591"/>
    </row>
    <row r="157" spans="1:19" ht="15" hidden="1" outlineLevel="1">
      <c r="A157" s="154"/>
      <c r="B157" s="166"/>
      <c r="C157" s="661"/>
      <c r="D157" s="187" t="s">
        <v>184</v>
      </c>
      <c r="E157" s="473"/>
      <c r="F157" s="258"/>
      <c r="G157" s="315"/>
      <c r="H157" s="314"/>
      <c r="I157" s="258">
        <v>20</v>
      </c>
      <c r="J157" s="635"/>
      <c r="K157" s="657"/>
      <c r="L157" s="659"/>
      <c r="M157" s="588"/>
      <c r="N157" s="607"/>
      <c r="O157" s="574"/>
      <c r="P157" s="604"/>
      <c r="Q157" s="615"/>
      <c r="R157" s="220"/>
      <c r="S157" s="591"/>
    </row>
    <row r="158" spans="1:19" ht="15" hidden="1" outlineLevel="1">
      <c r="A158" s="154"/>
      <c r="B158" s="166"/>
      <c r="C158" s="661"/>
      <c r="D158" s="187" t="s">
        <v>185</v>
      </c>
      <c r="E158" s="473"/>
      <c r="F158" s="258"/>
      <c r="G158" s="315"/>
      <c r="H158" s="314"/>
      <c r="I158" s="258">
        <v>5</v>
      </c>
      <c r="J158" s="635"/>
      <c r="K158" s="657"/>
      <c r="L158" s="659"/>
      <c r="M158" s="588"/>
      <c r="N158" s="607"/>
      <c r="O158" s="574"/>
      <c r="P158" s="604"/>
      <c r="Q158" s="615"/>
      <c r="R158" s="220"/>
      <c r="S158" s="591"/>
    </row>
    <row r="159" spans="1:19" ht="15" hidden="1" outlineLevel="1">
      <c r="A159" s="154"/>
      <c r="B159" s="166"/>
      <c r="C159" s="661"/>
      <c r="D159" s="187" t="s">
        <v>186</v>
      </c>
      <c r="E159" s="473"/>
      <c r="F159" s="258"/>
      <c r="G159" s="315"/>
      <c r="H159" s="314"/>
      <c r="I159" s="258">
        <v>5</v>
      </c>
      <c r="J159" s="635"/>
      <c r="K159" s="657"/>
      <c r="L159" s="659"/>
      <c r="M159" s="588"/>
      <c r="N159" s="607"/>
      <c r="O159" s="574"/>
      <c r="P159" s="604"/>
      <c r="Q159" s="615"/>
      <c r="R159" s="220"/>
      <c r="S159" s="591"/>
    </row>
    <row r="160" spans="1:19" ht="15" hidden="1" outlineLevel="1">
      <c r="A160" s="154"/>
      <c r="B160" s="166"/>
      <c r="C160" s="661"/>
      <c r="D160" s="187" t="s">
        <v>187</v>
      </c>
      <c r="E160" s="473"/>
      <c r="F160" s="258"/>
      <c r="G160" s="315"/>
      <c r="H160" s="314"/>
      <c r="I160" s="258">
        <v>10</v>
      </c>
      <c r="J160" s="635"/>
      <c r="K160" s="657"/>
      <c r="L160" s="659"/>
      <c r="M160" s="588"/>
      <c r="N160" s="607"/>
      <c r="O160" s="574"/>
      <c r="P160" s="604"/>
      <c r="Q160" s="615"/>
      <c r="R160" s="220"/>
      <c r="S160" s="591"/>
    </row>
    <row r="161" spans="1:19" ht="24" hidden="1" outlineLevel="1">
      <c r="A161" s="154"/>
      <c r="B161" s="166"/>
      <c r="C161" s="661"/>
      <c r="D161" s="187" t="s">
        <v>188</v>
      </c>
      <c r="E161" s="473"/>
      <c r="F161" s="258"/>
      <c r="G161" s="315"/>
      <c r="H161" s="314"/>
      <c r="I161" s="258">
        <v>10</v>
      </c>
      <c r="J161" s="635"/>
      <c r="K161" s="657"/>
      <c r="L161" s="659"/>
      <c r="M161" s="588"/>
      <c r="N161" s="607"/>
      <c r="O161" s="574"/>
      <c r="P161" s="604"/>
      <c r="Q161" s="615"/>
      <c r="R161" s="220"/>
      <c r="S161" s="591"/>
    </row>
    <row r="162" spans="1:19" ht="15" hidden="1" outlineLevel="1">
      <c r="A162" s="154"/>
      <c r="B162" s="166"/>
      <c r="C162" s="661"/>
      <c r="D162" s="187" t="s">
        <v>189</v>
      </c>
      <c r="E162" s="473"/>
      <c r="F162" s="258"/>
      <c r="G162" s="315"/>
      <c r="H162" s="314"/>
      <c r="I162" s="258">
        <v>5</v>
      </c>
      <c r="J162" s="635"/>
      <c r="K162" s="657"/>
      <c r="L162" s="659"/>
      <c r="M162" s="588"/>
      <c r="N162" s="607"/>
      <c r="O162" s="574"/>
      <c r="P162" s="604"/>
      <c r="Q162" s="615"/>
      <c r="R162" s="220"/>
      <c r="S162" s="591"/>
    </row>
    <row r="163" spans="1:19" ht="15" hidden="1" outlineLevel="1">
      <c r="A163" s="154"/>
      <c r="B163" s="166"/>
      <c r="C163" s="662"/>
      <c r="D163" s="187" t="s">
        <v>190</v>
      </c>
      <c r="E163" s="474"/>
      <c r="F163" s="263"/>
      <c r="G163" s="355"/>
      <c r="H163" s="349"/>
      <c r="I163" s="263">
        <v>10</v>
      </c>
      <c r="J163" s="636"/>
      <c r="K163" s="658"/>
      <c r="L163" s="660"/>
      <c r="M163" s="637"/>
      <c r="N163" s="607"/>
      <c r="O163" s="574"/>
      <c r="P163" s="604"/>
      <c r="Q163" s="615"/>
      <c r="R163" s="220"/>
      <c r="S163" s="591"/>
    </row>
    <row r="164" spans="1:19" ht="15" collapsed="1">
      <c r="A164" s="154"/>
      <c r="B164" s="166"/>
      <c r="C164" s="306" t="s">
        <v>78</v>
      </c>
      <c r="D164" s="251" t="s">
        <v>63</v>
      </c>
      <c r="E164" s="345"/>
      <c r="F164" s="255"/>
      <c r="G164" s="253">
        <f>L164/$O$141*$Q$140</f>
        <v>0.009523809523809525</v>
      </c>
      <c r="H164" s="351"/>
      <c r="I164" s="352">
        <v>100</v>
      </c>
      <c r="J164" s="437">
        <v>2</v>
      </c>
      <c r="K164" s="316">
        <f>H164*J164</f>
        <v>0</v>
      </c>
      <c r="L164" s="317">
        <f>I164*J164</f>
        <v>200</v>
      </c>
      <c r="M164" s="442">
        <f>SUM(K164/L164)</f>
        <v>0</v>
      </c>
      <c r="N164" s="607"/>
      <c r="O164" s="574"/>
      <c r="P164" s="604"/>
      <c r="Q164" s="615"/>
      <c r="R164" s="220"/>
      <c r="S164" s="591"/>
    </row>
    <row r="165" spans="1:19" ht="15.75" thickBot="1">
      <c r="A165" s="154"/>
      <c r="B165" s="166"/>
      <c r="C165" s="617" t="s">
        <v>79</v>
      </c>
      <c r="D165" s="251" t="s">
        <v>548</v>
      </c>
      <c r="E165" s="345"/>
      <c r="F165" s="255"/>
      <c r="G165" s="253">
        <f>L165/$O$141*$Q$140</f>
        <v>0.009523809523809525</v>
      </c>
      <c r="H165" s="180">
        <f>SUM(H166:H170)</f>
        <v>0</v>
      </c>
      <c r="I165" s="352">
        <v>100</v>
      </c>
      <c r="J165" s="620">
        <v>2</v>
      </c>
      <c r="K165" s="623">
        <f>H165*J165</f>
        <v>0</v>
      </c>
      <c r="L165" s="626">
        <f>I165*J165</f>
        <v>200</v>
      </c>
      <c r="M165" s="629">
        <f>SUM(K165/L165)</f>
        <v>0</v>
      </c>
      <c r="N165" s="607"/>
      <c r="O165" s="574"/>
      <c r="P165" s="604"/>
      <c r="Q165" s="615"/>
      <c r="R165" s="220"/>
      <c r="S165" s="591"/>
    </row>
    <row r="166" spans="1:19" ht="15.75" customHeight="1" hidden="1" outlineLevel="1">
      <c r="A166" s="154"/>
      <c r="B166" s="166"/>
      <c r="C166" s="618"/>
      <c r="D166" s="187" t="s">
        <v>191</v>
      </c>
      <c r="E166" s="312"/>
      <c r="F166" s="258"/>
      <c r="G166" s="475"/>
      <c r="H166" s="314"/>
      <c r="I166" s="315">
        <v>20</v>
      </c>
      <c r="J166" s="635"/>
      <c r="K166" s="640"/>
      <c r="L166" s="574"/>
      <c r="M166" s="643"/>
      <c r="N166" s="607"/>
      <c r="O166" s="574"/>
      <c r="P166" s="604"/>
      <c r="Q166" s="615"/>
      <c r="R166" s="220"/>
      <c r="S166" s="591"/>
    </row>
    <row r="167" spans="1:19" ht="15" hidden="1" outlineLevel="1">
      <c r="A167" s="154"/>
      <c r="B167" s="175" t="s">
        <v>530</v>
      </c>
      <c r="C167" s="618"/>
      <c r="D167" s="187" t="s">
        <v>143</v>
      </c>
      <c r="E167" s="312"/>
      <c r="F167" s="258"/>
      <c r="G167" s="475"/>
      <c r="H167" s="314"/>
      <c r="I167" s="315">
        <v>20</v>
      </c>
      <c r="J167" s="635"/>
      <c r="K167" s="640"/>
      <c r="L167" s="574"/>
      <c r="M167" s="643"/>
      <c r="N167" s="607"/>
      <c r="O167" s="574"/>
      <c r="P167" s="604"/>
      <c r="Q167" s="615"/>
      <c r="R167" s="220"/>
      <c r="S167" s="591"/>
    </row>
    <row r="168" spans="1:19" ht="15" hidden="1" outlineLevel="1">
      <c r="A168" s="154"/>
      <c r="B168" s="166"/>
      <c r="C168" s="618"/>
      <c r="D168" s="187" t="s">
        <v>145</v>
      </c>
      <c r="E168" s="312"/>
      <c r="F168" s="258"/>
      <c r="G168" s="475"/>
      <c r="H168" s="314"/>
      <c r="I168" s="315">
        <v>20</v>
      </c>
      <c r="J168" s="635"/>
      <c r="K168" s="640"/>
      <c r="L168" s="574"/>
      <c r="M168" s="643"/>
      <c r="N168" s="607"/>
      <c r="O168" s="574"/>
      <c r="P168" s="604"/>
      <c r="Q168" s="615"/>
      <c r="R168" s="220"/>
      <c r="S168" s="591"/>
    </row>
    <row r="169" spans="1:19" ht="15" hidden="1" outlineLevel="1">
      <c r="A169" s="154"/>
      <c r="B169" s="166"/>
      <c r="C169" s="618"/>
      <c r="D169" s="187" t="s">
        <v>144</v>
      </c>
      <c r="E169" s="312"/>
      <c r="F169" s="258"/>
      <c r="G169" s="475"/>
      <c r="H169" s="314"/>
      <c r="I169" s="315">
        <v>20</v>
      </c>
      <c r="J169" s="635"/>
      <c r="K169" s="640"/>
      <c r="L169" s="574"/>
      <c r="M169" s="643"/>
      <c r="N169" s="607"/>
      <c r="O169" s="574"/>
      <c r="P169" s="604"/>
      <c r="Q169" s="615"/>
      <c r="R169" s="220"/>
      <c r="S169" s="591"/>
    </row>
    <row r="170" spans="1:19" ht="15.75" hidden="1" outlineLevel="1" thickBot="1">
      <c r="A170" s="154"/>
      <c r="B170" s="175" t="s">
        <v>529</v>
      </c>
      <c r="C170" s="663"/>
      <c r="D170" s="361" t="s">
        <v>246</v>
      </c>
      <c r="E170" s="362"/>
      <c r="F170" s="476"/>
      <c r="G170" s="477"/>
      <c r="H170" s="364"/>
      <c r="I170" s="478">
        <v>20</v>
      </c>
      <c r="J170" s="646"/>
      <c r="K170" s="647"/>
      <c r="L170" s="575"/>
      <c r="M170" s="648"/>
      <c r="N170" s="607"/>
      <c r="O170" s="574"/>
      <c r="P170" s="604"/>
      <c r="Q170" s="615"/>
      <c r="R170" s="220"/>
      <c r="S170" s="591"/>
    </row>
    <row r="171" spans="1:19" ht="15.75" collapsed="1" thickBot="1">
      <c r="A171" s="154"/>
      <c r="B171" s="166"/>
      <c r="C171" s="451"/>
      <c r="D171" s="452" t="s">
        <v>32</v>
      </c>
      <c r="E171" s="453"/>
      <c r="F171" s="454"/>
      <c r="G171" s="454"/>
      <c r="H171" s="456"/>
      <c r="I171" s="454"/>
      <c r="J171" s="457"/>
      <c r="K171" s="458"/>
      <c r="L171" s="459"/>
      <c r="M171" s="460"/>
      <c r="N171" s="607"/>
      <c r="O171" s="574"/>
      <c r="P171" s="604"/>
      <c r="Q171" s="615"/>
      <c r="R171" s="220"/>
      <c r="S171" s="591"/>
    </row>
    <row r="172" spans="1:19" ht="15">
      <c r="A172" s="154"/>
      <c r="B172" s="166"/>
      <c r="C172" s="578" t="s">
        <v>80</v>
      </c>
      <c r="D172" s="336" t="s">
        <v>161</v>
      </c>
      <c r="E172" s="337"/>
      <c r="F172" s="338"/>
      <c r="G172" s="339">
        <f>L172/$O$141*$Q$140</f>
        <v>0.009523809523809525</v>
      </c>
      <c r="H172" s="180">
        <f>SUM(H173:H176)</f>
        <v>0</v>
      </c>
      <c r="I172" s="461">
        <v>100</v>
      </c>
      <c r="J172" s="668">
        <v>2</v>
      </c>
      <c r="K172" s="633">
        <f>H172*J172</f>
        <v>0</v>
      </c>
      <c r="L172" s="634">
        <f>I172*J172</f>
        <v>200</v>
      </c>
      <c r="M172" s="587">
        <f>SUM(K172/L172)</f>
        <v>0</v>
      </c>
      <c r="N172" s="607"/>
      <c r="O172" s="574"/>
      <c r="P172" s="604"/>
      <c r="Q172" s="615"/>
      <c r="R172" s="220"/>
      <c r="S172" s="591"/>
    </row>
    <row r="173" spans="1:19" ht="15" hidden="1" outlineLevel="1">
      <c r="A173" s="154"/>
      <c r="B173" s="166"/>
      <c r="C173" s="618"/>
      <c r="D173" s="187" t="s">
        <v>146</v>
      </c>
      <c r="E173" s="312"/>
      <c r="F173" s="258"/>
      <c r="G173" s="479"/>
      <c r="H173" s="314"/>
      <c r="I173" s="315">
        <v>25</v>
      </c>
      <c r="J173" s="669"/>
      <c r="K173" s="624"/>
      <c r="L173" s="627"/>
      <c r="M173" s="630"/>
      <c r="N173" s="607"/>
      <c r="O173" s="574"/>
      <c r="P173" s="604"/>
      <c r="Q173" s="615"/>
      <c r="R173" s="220"/>
      <c r="S173" s="591"/>
    </row>
    <row r="174" spans="1:19" ht="15" hidden="1" outlineLevel="1">
      <c r="A174" s="154"/>
      <c r="B174" s="166"/>
      <c r="C174" s="618"/>
      <c r="D174" s="187" t="s">
        <v>147</v>
      </c>
      <c r="E174" s="312"/>
      <c r="F174" s="258"/>
      <c r="G174" s="479"/>
      <c r="H174" s="314"/>
      <c r="I174" s="315">
        <v>25</v>
      </c>
      <c r="J174" s="669"/>
      <c r="K174" s="624"/>
      <c r="L174" s="627"/>
      <c r="M174" s="630"/>
      <c r="N174" s="607"/>
      <c r="O174" s="574"/>
      <c r="P174" s="604"/>
      <c r="Q174" s="615"/>
      <c r="R174" s="220"/>
      <c r="S174" s="591"/>
    </row>
    <row r="175" spans="1:19" ht="15" hidden="1" outlineLevel="1">
      <c r="A175" s="154"/>
      <c r="B175" s="166"/>
      <c r="C175" s="618"/>
      <c r="D175" s="187" t="s">
        <v>148</v>
      </c>
      <c r="E175" s="312"/>
      <c r="F175" s="258"/>
      <c r="G175" s="479"/>
      <c r="H175" s="314"/>
      <c r="I175" s="315">
        <v>25</v>
      </c>
      <c r="J175" s="669"/>
      <c r="K175" s="624"/>
      <c r="L175" s="627"/>
      <c r="M175" s="630"/>
      <c r="N175" s="607"/>
      <c r="O175" s="574"/>
      <c r="P175" s="604"/>
      <c r="Q175" s="615"/>
      <c r="R175" s="220"/>
      <c r="S175" s="591"/>
    </row>
    <row r="176" spans="1:19" ht="15" hidden="1" outlineLevel="1">
      <c r="A176" s="154"/>
      <c r="B176" s="166"/>
      <c r="C176" s="619"/>
      <c r="D176" s="259" t="s">
        <v>149</v>
      </c>
      <c r="E176" s="343"/>
      <c r="F176" s="263"/>
      <c r="G176" s="480"/>
      <c r="H176" s="349"/>
      <c r="I176" s="355">
        <v>25</v>
      </c>
      <c r="J176" s="669"/>
      <c r="K176" s="625"/>
      <c r="L176" s="628"/>
      <c r="M176" s="631"/>
      <c r="N176" s="607"/>
      <c r="O176" s="574"/>
      <c r="P176" s="604"/>
      <c r="Q176" s="615"/>
      <c r="R176" s="220"/>
      <c r="S176" s="591"/>
    </row>
    <row r="177" spans="1:19" ht="15" collapsed="1">
      <c r="A177" s="154"/>
      <c r="B177" s="166"/>
      <c r="C177" s="617" t="s">
        <v>81</v>
      </c>
      <c r="D177" s="251" t="s">
        <v>33</v>
      </c>
      <c r="E177" s="345"/>
      <c r="F177" s="255"/>
      <c r="G177" s="253">
        <f>L177/$O$141*$Q$140</f>
        <v>0.014285714285714285</v>
      </c>
      <c r="H177" s="180">
        <f>SUM(H178:H179)</f>
        <v>0</v>
      </c>
      <c r="I177" s="352">
        <v>100</v>
      </c>
      <c r="J177" s="620">
        <v>3</v>
      </c>
      <c r="K177" s="623">
        <f>H177*J177</f>
        <v>0</v>
      </c>
      <c r="L177" s="626">
        <f>I177*J177</f>
        <v>300</v>
      </c>
      <c r="M177" s="629">
        <f>SUM(K177/L177)</f>
        <v>0</v>
      </c>
      <c r="N177" s="607"/>
      <c r="O177" s="574"/>
      <c r="P177" s="604"/>
      <c r="Q177" s="615"/>
      <c r="R177" s="220"/>
      <c r="S177" s="591"/>
    </row>
    <row r="178" spans="1:19" ht="24" hidden="1" outlineLevel="1">
      <c r="A178" s="154"/>
      <c r="B178" s="166"/>
      <c r="C178" s="638"/>
      <c r="D178" s="187" t="s">
        <v>192</v>
      </c>
      <c r="E178" s="312"/>
      <c r="F178" s="258"/>
      <c r="G178" s="481"/>
      <c r="H178" s="314"/>
      <c r="I178" s="315">
        <v>50</v>
      </c>
      <c r="J178" s="635"/>
      <c r="K178" s="640"/>
      <c r="L178" s="574"/>
      <c r="M178" s="643"/>
      <c r="N178" s="607"/>
      <c r="O178" s="574"/>
      <c r="P178" s="604"/>
      <c r="Q178" s="615"/>
      <c r="R178" s="220"/>
      <c r="S178" s="591"/>
    </row>
    <row r="179" spans="1:19" ht="15" hidden="1" outlineLevel="1">
      <c r="A179" s="154"/>
      <c r="B179" s="175" t="s">
        <v>530</v>
      </c>
      <c r="C179" s="638"/>
      <c r="D179" s="374" t="s">
        <v>193</v>
      </c>
      <c r="E179" s="375"/>
      <c r="F179" s="376"/>
      <c r="G179" s="482"/>
      <c r="H179" s="483"/>
      <c r="I179" s="379">
        <v>50</v>
      </c>
      <c r="J179" s="635"/>
      <c r="K179" s="640"/>
      <c r="L179" s="574"/>
      <c r="M179" s="643"/>
      <c r="N179" s="607"/>
      <c r="O179" s="574"/>
      <c r="P179" s="604"/>
      <c r="Q179" s="615"/>
      <c r="R179" s="220"/>
      <c r="S179" s="591"/>
    </row>
    <row r="180" spans="1:19" ht="15.75" collapsed="1" thickBot="1">
      <c r="A180" s="154"/>
      <c r="B180" s="166"/>
      <c r="C180" s="484" t="s">
        <v>82</v>
      </c>
      <c r="D180" s="485" t="s">
        <v>64</v>
      </c>
      <c r="E180" s="486"/>
      <c r="F180" s="487"/>
      <c r="G180" s="266">
        <f>L180/$O$141*$Q$140</f>
        <v>0.014285714285714285</v>
      </c>
      <c r="H180" s="488"/>
      <c r="I180" s="489">
        <v>100</v>
      </c>
      <c r="J180" s="490">
        <v>3</v>
      </c>
      <c r="K180" s="491">
        <f>H180*J180</f>
        <v>0</v>
      </c>
      <c r="L180" s="492">
        <f>I180*J180</f>
        <v>300</v>
      </c>
      <c r="M180" s="493">
        <f>SUM(K180/L180)</f>
        <v>0</v>
      </c>
      <c r="N180" s="608"/>
      <c r="O180" s="575"/>
      <c r="P180" s="664"/>
      <c r="Q180" s="616"/>
      <c r="R180" s="494"/>
      <c r="S180" s="592"/>
    </row>
    <row r="181" spans="1:19" ht="19.5" thickBot="1">
      <c r="A181" s="154"/>
      <c r="B181" s="166"/>
      <c r="C181" s="495"/>
      <c r="D181" s="496"/>
      <c r="E181" s="497"/>
      <c r="F181" s="292"/>
      <c r="G181" s="292"/>
      <c r="H181" s="498"/>
      <c r="I181" s="292"/>
      <c r="J181" s="499"/>
      <c r="K181" s="500"/>
      <c r="L181" s="501"/>
      <c r="M181" s="502"/>
      <c r="N181" s="503"/>
      <c r="O181" s="503"/>
      <c r="P181" s="504"/>
      <c r="Q181" s="505"/>
      <c r="R181" s="505"/>
      <c r="S181" s="506"/>
    </row>
    <row r="182" spans="1:19" ht="19.5" thickBot="1">
      <c r="A182" s="154"/>
      <c r="B182" s="166"/>
      <c r="C182" s="507" t="s">
        <v>69</v>
      </c>
      <c r="D182" s="508"/>
      <c r="E182" s="509"/>
      <c r="F182" s="508"/>
      <c r="G182" s="508"/>
      <c r="H182" s="510"/>
      <c r="I182" s="508"/>
      <c r="J182" s="509"/>
      <c r="K182" s="511"/>
      <c r="L182" s="512"/>
      <c r="M182" s="508"/>
      <c r="N182" s="512"/>
      <c r="O182" s="512"/>
      <c r="P182" s="508"/>
      <c r="Q182" s="513">
        <v>0</v>
      </c>
      <c r="R182" s="514"/>
      <c r="S182" s="506"/>
    </row>
    <row r="183" spans="1:19" ht="19.5" thickBot="1">
      <c r="A183" s="154"/>
      <c r="B183" s="166"/>
      <c r="C183" s="515"/>
      <c r="D183" s="516" t="s">
        <v>69</v>
      </c>
      <c r="E183" s="517"/>
      <c r="F183" s="518"/>
      <c r="G183" s="518"/>
      <c r="H183" s="519"/>
      <c r="I183" s="518"/>
      <c r="J183" s="520"/>
      <c r="K183" s="521"/>
      <c r="L183" s="522"/>
      <c r="M183" s="523"/>
      <c r="N183" s="593">
        <f>SUM(K184:K221)</f>
        <v>0</v>
      </c>
      <c r="O183" s="596">
        <f>SUM(L184:L221)</f>
        <v>1300</v>
      </c>
      <c r="P183" s="599">
        <f>N183/O183</f>
        <v>0</v>
      </c>
      <c r="Q183" s="677"/>
      <c r="R183" s="524"/>
      <c r="S183" s="506"/>
    </row>
    <row r="184" spans="1:19" ht="15">
      <c r="A184" s="154"/>
      <c r="B184" s="166"/>
      <c r="C184" s="670" t="s">
        <v>83</v>
      </c>
      <c r="D184" s="336" t="s">
        <v>34</v>
      </c>
      <c r="E184" s="337"/>
      <c r="F184" s="338"/>
      <c r="G184" s="525" t="s">
        <v>152</v>
      </c>
      <c r="H184" s="180">
        <f>SUM(H185:H189)</f>
        <v>0</v>
      </c>
      <c r="I184" s="461">
        <v>100</v>
      </c>
      <c r="J184" s="584">
        <v>2</v>
      </c>
      <c r="K184" s="633">
        <f>H184*J184</f>
        <v>0</v>
      </c>
      <c r="L184" s="634">
        <f>I184*J184</f>
        <v>200</v>
      </c>
      <c r="M184" s="587">
        <f>SUM(K184/L184)</f>
        <v>0</v>
      </c>
      <c r="N184" s="640"/>
      <c r="O184" s="574"/>
      <c r="P184" s="604"/>
      <c r="Q184" s="677"/>
      <c r="R184" s="524"/>
      <c r="S184" s="526"/>
    </row>
    <row r="185" spans="1:19" ht="15" hidden="1" outlineLevel="1">
      <c r="A185" s="154"/>
      <c r="B185" s="166"/>
      <c r="C185" s="661"/>
      <c r="D185" s="187" t="s">
        <v>198</v>
      </c>
      <c r="E185" s="312"/>
      <c r="F185" s="258"/>
      <c r="G185" s="527"/>
      <c r="H185" s="314"/>
      <c r="I185" s="315">
        <v>20</v>
      </c>
      <c r="J185" s="635"/>
      <c r="K185" s="657"/>
      <c r="L185" s="659"/>
      <c r="M185" s="588"/>
      <c r="N185" s="640"/>
      <c r="O185" s="574"/>
      <c r="P185" s="604"/>
      <c r="Q185" s="677"/>
      <c r="R185" s="524"/>
      <c r="S185" s="526"/>
    </row>
    <row r="186" spans="1:19" ht="15" hidden="1" outlineLevel="1">
      <c r="A186" s="154"/>
      <c r="B186" s="166"/>
      <c r="C186" s="661"/>
      <c r="D186" s="187" t="s">
        <v>194</v>
      </c>
      <c r="E186" s="312"/>
      <c r="F186" s="258"/>
      <c r="G186" s="258"/>
      <c r="H186" s="314"/>
      <c r="I186" s="315">
        <v>20</v>
      </c>
      <c r="J186" s="635"/>
      <c r="K186" s="657"/>
      <c r="L186" s="659"/>
      <c r="M186" s="588"/>
      <c r="N186" s="640"/>
      <c r="O186" s="574"/>
      <c r="P186" s="604"/>
      <c r="Q186" s="677"/>
      <c r="R186" s="524"/>
      <c r="S186" s="526"/>
    </row>
    <row r="187" spans="1:19" ht="15" hidden="1" outlineLevel="1">
      <c r="A187" s="154"/>
      <c r="B187" s="166"/>
      <c r="C187" s="661"/>
      <c r="D187" s="187" t="s">
        <v>195</v>
      </c>
      <c r="E187" s="312"/>
      <c r="F187" s="258"/>
      <c r="G187" s="258"/>
      <c r="H187" s="314"/>
      <c r="I187" s="315">
        <v>20</v>
      </c>
      <c r="J187" s="635"/>
      <c r="K187" s="657"/>
      <c r="L187" s="659"/>
      <c r="M187" s="588"/>
      <c r="N187" s="640"/>
      <c r="O187" s="574"/>
      <c r="P187" s="604"/>
      <c r="Q187" s="677"/>
      <c r="R187" s="524"/>
      <c r="S187" s="526"/>
    </row>
    <row r="188" spans="1:19" ht="15" hidden="1" outlineLevel="1">
      <c r="A188" s="154"/>
      <c r="B188" s="166"/>
      <c r="C188" s="661"/>
      <c r="D188" s="187" t="s">
        <v>196</v>
      </c>
      <c r="E188" s="312"/>
      <c r="F188" s="258"/>
      <c r="G188" s="258"/>
      <c r="H188" s="314"/>
      <c r="I188" s="315">
        <v>20</v>
      </c>
      <c r="J188" s="635"/>
      <c r="K188" s="657"/>
      <c r="L188" s="659"/>
      <c r="M188" s="588"/>
      <c r="N188" s="640"/>
      <c r="O188" s="574"/>
      <c r="P188" s="604"/>
      <c r="Q188" s="677"/>
      <c r="R188" s="524"/>
      <c r="S188" s="526"/>
    </row>
    <row r="189" spans="1:19" ht="15" hidden="1" outlineLevel="1">
      <c r="A189" s="154"/>
      <c r="B189" s="166"/>
      <c r="C189" s="662"/>
      <c r="D189" s="187" t="s">
        <v>197</v>
      </c>
      <c r="E189" s="473"/>
      <c r="F189" s="263"/>
      <c r="G189" s="528"/>
      <c r="H189" s="349"/>
      <c r="I189" s="315">
        <v>20</v>
      </c>
      <c r="J189" s="636"/>
      <c r="K189" s="658"/>
      <c r="L189" s="660"/>
      <c r="M189" s="637"/>
      <c r="N189" s="640"/>
      <c r="O189" s="574"/>
      <c r="P189" s="604"/>
      <c r="Q189" s="677"/>
      <c r="R189" s="524"/>
      <c r="S189" s="526"/>
    </row>
    <row r="190" spans="1:19" ht="15" collapsed="1">
      <c r="A190" s="154"/>
      <c r="B190" s="166"/>
      <c r="C190" s="617" t="s">
        <v>84</v>
      </c>
      <c r="D190" s="251" t="s">
        <v>162</v>
      </c>
      <c r="E190" s="529"/>
      <c r="F190" s="469"/>
      <c r="G190" s="530" t="s">
        <v>152</v>
      </c>
      <c r="H190" s="180">
        <f>SUM(H191:H196)</f>
        <v>0</v>
      </c>
      <c r="I190" s="255">
        <v>100</v>
      </c>
      <c r="J190" s="620">
        <v>2</v>
      </c>
      <c r="K190" s="623">
        <f>H190*J190</f>
        <v>0</v>
      </c>
      <c r="L190" s="626">
        <f>I190*J190</f>
        <v>200</v>
      </c>
      <c r="M190" s="629">
        <f>SUM(K190/L190)</f>
        <v>0</v>
      </c>
      <c r="N190" s="640"/>
      <c r="O190" s="574"/>
      <c r="P190" s="604"/>
      <c r="Q190" s="677"/>
      <c r="R190" s="524"/>
      <c r="S190" s="526"/>
    </row>
    <row r="191" spans="1:19" ht="15" hidden="1" outlineLevel="1">
      <c r="A191" s="154"/>
      <c r="B191" s="166"/>
      <c r="C191" s="618"/>
      <c r="D191" s="187" t="s">
        <v>199</v>
      </c>
      <c r="E191" s="471"/>
      <c r="F191" s="192"/>
      <c r="G191" s="531"/>
      <c r="H191" s="314"/>
      <c r="I191" s="258">
        <v>16</v>
      </c>
      <c r="J191" s="621"/>
      <c r="K191" s="624"/>
      <c r="L191" s="627"/>
      <c r="M191" s="630"/>
      <c r="N191" s="640"/>
      <c r="O191" s="574"/>
      <c r="P191" s="604"/>
      <c r="Q191" s="677"/>
      <c r="R191" s="524"/>
      <c r="S191" s="526"/>
    </row>
    <row r="192" spans="1:19" ht="15" hidden="1" outlineLevel="1">
      <c r="A192" s="154"/>
      <c r="B192" s="166"/>
      <c r="C192" s="618"/>
      <c r="D192" s="187" t="s">
        <v>200</v>
      </c>
      <c r="E192" s="473"/>
      <c r="F192" s="258"/>
      <c r="G192" s="312"/>
      <c r="H192" s="314"/>
      <c r="I192" s="258">
        <v>20</v>
      </c>
      <c r="J192" s="621"/>
      <c r="K192" s="624"/>
      <c r="L192" s="627"/>
      <c r="M192" s="630"/>
      <c r="N192" s="640"/>
      <c r="O192" s="574"/>
      <c r="P192" s="604"/>
      <c r="Q192" s="677"/>
      <c r="R192" s="524"/>
      <c r="S192" s="526"/>
    </row>
    <row r="193" spans="1:19" ht="15" hidden="1" outlineLevel="1">
      <c r="A193" s="154"/>
      <c r="B193" s="166"/>
      <c r="C193" s="618"/>
      <c r="D193" s="187" t="s">
        <v>201</v>
      </c>
      <c r="E193" s="473"/>
      <c r="F193" s="258"/>
      <c r="G193" s="312"/>
      <c r="H193" s="314"/>
      <c r="I193" s="258">
        <v>16</v>
      </c>
      <c r="J193" s="621"/>
      <c r="K193" s="624"/>
      <c r="L193" s="627"/>
      <c r="M193" s="630"/>
      <c r="N193" s="640"/>
      <c r="O193" s="574"/>
      <c r="P193" s="604"/>
      <c r="Q193" s="677"/>
      <c r="R193" s="524"/>
      <c r="S193" s="526"/>
    </row>
    <row r="194" spans="1:19" ht="15" hidden="1" outlineLevel="1">
      <c r="A194" s="154"/>
      <c r="B194" s="166"/>
      <c r="C194" s="618"/>
      <c r="D194" s="187" t="s">
        <v>202</v>
      </c>
      <c r="E194" s="473"/>
      <c r="F194" s="258"/>
      <c r="G194" s="312"/>
      <c r="H194" s="314"/>
      <c r="I194" s="258">
        <v>16</v>
      </c>
      <c r="J194" s="621"/>
      <c r="K194" s="624"/>
      <c r="L194" s="627"/>
      <c r="M194" s="630"/>
      <c r="N194" s="640"/>
      <c r="O194" s="574"/>
      <c r="P194" s="604"/>
      <c r="Q194" s="677"/>
      <c r="R194" s="524"/>
      <c r="S194" s="526"/>
    </row>
    <row r="195" spans="1:19" ht="15" hidden="1" outlineLevel="1">
      <c r="A195" s="154"/>
      <c r="B195" s="166"/>
      <c r="C195" s="618"/>
      <c r="D195" s="187" t="s">
        <v>203</v>
      </c>
      <c r="E195" s="473"/>
      <c r="F195" s="258"/>
      <c r="G195" s="312"/>
      <c r="H195" s="314"/>
      <c r="I195" s="258">
        <v>16</v>
      </c>
      <c r="J195" s="621"/>
      <c r="K195" s="624"/>
      <c r="L195" s="627"/>
      <c r="M195" s="630"/>
      <c r="N195" s="640"/>
      <c r="O195" s="574"/>
      <c r="P195" s="604"/>
      <c r="Q195" s="677"/>
      <c r="R195" s="524"/>
      <c r="S195" s="526"/>
    </row>
    <row r="196" spans="1:19" ht="15" hidden="1" outlineLevel="1">
      <c r="A196" s="154"/>
      <c r="B196" s="166"/>
      <c r="C196" s="619"/>
      <c r="D196" s="187" t="s">
        <v>204</v>
      </c>
      <c r="E196" s="474"/>
      <c r="F196" s="263"/>
      <c r="G196" s="343"/>
      <c r="H196" s="349"/>
      <c r="I196" s="263">
        <v>16</v>
      </c>
      <c r="J196" s="622"/>
      <c r="K196" s="625"/>
      <c r="L196" s="628"/>
      <c r="M196" s="631"/>
      <c r="N196" s="640"/>
      <c r="O196" s="574"/>
      <c r="P196" s="604"/>
      <c r="Q196" s="677"/>
      <c r="R196" s="524"/>
      <c r="S196" s="526"/>
    </row>
    <row r="197" spans="1:19" ht="15" collapsed="1">
      <c r="A197" s="154"/>
      <c r="B197" s="166"/>
      <c r="C197" s="617" t="s">
        <v>85</v>
      </c>
      <c r="D197" s="251" t="s">
        <v>66</v>
      </c>
      <c r="E197" s="532"/>
      <c r="F197" s="255"/>
      <c r="G197" s="530" t="s">
        <v>152</v>
      </c>
      <c r="H197" s="180">
        <f>SUM(H198:H201)</f>
        <v>0</v>
      </c>
      <c r="I197" s="255">
        <v>100</v>
      </c>
      <c r="J197" s="620">
        <v>2</v>
      </c>
      <c r="K197" s="623">
        <f>H197*J197</f>
        <v>0</v>
      </c>
      <c r="L197" s="626">
        <f>I197*J197</f>
        <v>200</v>
      </c>
      <c r="M197" s="629">
        <f>SUM(K197/L197)</f>
        <v>0</v>
      </c>
      <c r="N197" s="640"/>
      <c r="O197" s="574"/>
      <c r="P197" s="604"/>
      <c r="Q197" s="677"/>
      <c r="R197" s="524"/>
      <c r="S197" s="526"/>
    </row>
    <row r="198" spans="1:19" ht="15" hidden="1" outlineLevel="1">
      <c r="A198" s="154"/>
      <c r="B198" s="166"/>
      <c r="C198" s="661"/>
      <c r="D198" s="187" t="s">
        <v>205</v>
      </c>
      <c r="E198" s="188"/>
      <c r="F198" s="192"/>
      <c r="G198" s="533"/>
      <c r="H198" s="534"/>
      <c r="I198" s="258">
        <v>25</v>
      </c>
      <c r="J198" s="635"/>
      <c r="K198" s="657"/>
      <c r="L198" s="659"/>
      <c r="M198" s="588"/>
      <c r="N198" s="640"/>
      <c r="O198" s="574"/>
      <c r="P198" s="604"/>
      <c r="Q198" s="677"/>
      <c r="R198" s="524"/>
      <c r="S198" s="526"/>
    </row>
    <row r="199" spans="1:19" ht="15" hidden="1" outlineLevel="1">
      <c r="A199" s="154"/>
      <c r="B199" s="166"/>
      <c r="C199" s="661"/>
      <c r="D199" s="187" t="s">
        <v>206</v>
      </c>
      <c r="E199" s="188"/>
      <c r="F199" s="192"/>
      <c r="G199" s="533"/>
      <c r="H199" s="534"/>
      <c r="I199" s="258">
        <v>25</v>
      </c>
      <c r="J199" s="635"/>
      <c r="K199" s="657"/>
      <c r="L199" s="659"/>
      <c r="M199" s="588"/>
      <c r="N199" s="640"/>
      <c r="O199" s="574"/>
      <c r="P199" s="604"/>
      <c r="Q199" s="677"/>
      <c r="R199" s="524"/>
      <c r="S199" s="526"/>
    </row>
    <row r="200" spans="1:19" ht="15" hidden="1" outlineLevel="1">
      <c r="A200" s="154"/>
      <c r="B200" s="166"/>
      <c r="C200" s="661"/>
      <c r="D200" s="187" t="s">
        <v>207</v>
      </c>
      <c r="E200" s="188"/>
      <c r="F200" s="192"/>
      <c r="G200" s="533"/>
      <c r="H200" s="534"/>
      <c r="I200" s="258">
        <v>25</v>
      </c>
      <c r="J200" s="635"/>
      <c r="K200" s="657"/>
      <c r="L200" s="659"/>
      <c r="M200" s="588"/>
      <c r="N200" s="640"/>
      <c r="O200" s="574"/>
      <c r="P200" s="604"/>
      <c r="Q200" s="677"/>
      <c r="R200" s="524"/>
      <c r="S200" s="526"/>
    </row>
    <row r="201" spans="1:19" ht="15" hidden="1" outlineLevel="1">
      <c r="A201" s="154"/>
      <c r="B201" s="166"/>
      <c r="C201" s="662"/>
      <c r="D201" s="259" t="s">
        <v>208</v>
      </c>
      <c r="E201" s="535"/>
      <c r="F201" s="536"/>
      <c r="G201" s="537"/>
      <c r="H201" s="538"/>
      <c r="I201" s="263">
        <v>25</v>
      </c>
      <c r="J201" s="636"/>
      <c r="K201" s="658"/>
      <c r="L201" s="660"/>
      <c r="M201" s="637"/>
      <c r="N201" s="640"/>
      <c r="O201" s="574"/>
      <c r="P201" s="604"/>
      <c r="Q201" s="677"/>
      <c r="R201" s="524"/>
      <c r="S201" s="526"/>
    </row>
    <row r="202" spans="1:19" ht="15" collapsed="1">
      <c r="A202" s="154"/>
      <c r="B202" s="166"/>
      <c r="C202" s="617" t="s">
        <v>86</v>
      </c>
      <c r="D202" s="251" t="s">
        <v>35</v>
      </c>
      <c r="E202" s="532"/>
      <c r="F202" s="255"/>
      <c r="G202" s="553" t="s">
        <v>152</v>
      </c>
      <c r="H202" s="180">
        <f>SUM(H203:H205)</f>
        <v>0</v>
      </c>
      <c r="I202" s="255">
        <v>100</v>
      </c>
      <c r="J202" s="620">
        <v>3</v>
      </c>
      <c r="K202" s="623">
        <f>H202*J202</f>
        <v>0</v>
      </c>
      <c r="L202" s="626">
        <f>I202*J202</f>
        <v>300</v>
      </c>
      <c r="M202" s="629">
        <f>SUM(K202/L202)</f>
        <v>0</v>
      </c>
      <c r="N202" s="640"/>
      <c r="O202" s="574"/>
      <c r="P202" s="604"/>
      <c r="Q202" s="677"/>
      <c r="R202" s="524"/>
      <c r="S202" s="526"/>
    </row>
    <row r="203" spans="1:19" ht="15" hidden="1" outlineLevel="1">
      <c r="A203" s="154"/>
      <c r="B203" s="166"/>
      <c r="C203" s="661"/>
      <c r="D203" s="187" t="s">
        <v>209</v>
      </c>
      <c r="E203" s="188"/>
      <c r="F203" s="192"/>
      <c r="G203" s="543"/>
      <c r="H203" s="540"/>
      <c r="I203" s="258">
        <v>30</v>
      </c>
      <c r="J203" s="635"/>
      <c r="K203" s="657"/>
      <c r="L203" s="659"/>
      <c r="M203" s="588"/>
      <c r="N203" s="640"/>
      <c r="O203" s="574"/>
      <c r="P203" s="604"/>
      <c r="Q203" s="677"/>
      <c r="R203" s="524"/>
      <c r="S203" s="526"/>
    </row>
    <row r="204" spans="1:19" ht="15" hidden="1" outlineLevel="1">
      <c r="A204" s="154"/>
      <c r="B204" s="166"/>
      <c r="C204" s="661"/>
      <c r="D204" s="187" t="s">
        <v>210</v>
      </c>
      <c r="E204" s="188"/>
      <c r="F204" s="192"/>
      <c r="G204" s="539"/>
      <c r="H204" s="540"/>
      <c r="I204" s="258">
        <v>30</v>
      </c>
      <c r="J204" s="635"/>
      <c r="K204" s="657"/>
      <c r="L204" s="659"/>
      <c r="M204" s="588"/>
      <c r="N204" s="640"/>
      <c r="O204" s="574"/>
      <c r="P204" s="604"/>
      <c r="Q204" s="677"/>
      <c r="R204" s="524"/>
      <c r="S204" s="526"/>
    </row>
    <row r="205" spans="1:19" ht="15" hidden="1" outlineLevel="1">
      <c r="A205" s="154"/>
      <c r="B205" s="166"/>
      <c r="C205" s="662"/>
      <c r="D205" s="187" t="s">
        <v>211</v>
      </c>
      <c r="E205" s="188"/>
      <c r="F205" s="192"/>
      <c r="G205" s="541"/>
      <c r="H205" s="542"/>
      <c r="I205" s="258">
        <v>40</v>
      </c>
      <c r="J205" s="636"/>
      <c r="K205" s="658"/>
      <c r="L205" s="660"/>
      <c r="M205" s="637"/>
      <c r="N205" s="640"/>
      <c r="O205" s="574"/>
      <c r="P205" s="604"/>
      <c r="Q205" s="677"/>
      <c r="R205" s="524"/>
      <c r="S205" s="526"/>
    </row>
    <row r="206" spans="1:19" ht="15" collapsed="1">
      <c r="A206" s="154"/>
      <c r="B206" s="166"/>
      <c r="C206" s="617" t="s">
        <v>87</v>
      </c>
      <c r="D206" s="251" t="s">
        <v>67</v>
      </c>
      <c r="E206" s="532"/>
      <c r="F206" s="255"/>
      <c r="G206" s="543" t="s">
        <v>152</v>
      </c>
      <c r="H206" s="180">
        <f>SUM(H207:H215)</f>
        <v>0</v>
      </c>
      <c r="I206" s="255">
        <v>100</v>
      </c>
      <c r="J206" s="620">
        <v>2</v>
      </c>
      <c r="K206" s="623">
        <f>H206*J206</f>
        <v>0</v>
      </c>
      <c r="L206" s="626">
        <f>I206*J206</f>
        <v>200</v>
      </c>
      <c r="M206" s="629">
        <f>SUM(K206/L206)</f>
        <v>0</v>
      </c>
      <c r="N206" s="640"/>
      <c r="O206" s="574"/>
      <c r="P206" s="604"/>
      <c r="Q206" s="677"/>
      <c r="R206" s="524"/>
      <c r="S206" s="526"/>
    </row>
    <row r="207" spans="1:19" ht="15" hidden="1" outlineLevel="1">
      <c r="A207" s="154"/>
      <c r="B207" s="166"/>
      <c r="C207" s="661"/>
      <c r="D207" s="187" t="s">
        <v>212</v>
      </c>
      <c r="E207" s="188"/>
      <c r="F207" s="192"/>
      <c r="G207" s="539"/>
      <c r="H207" s="314"/>
      <c r="I207" s="258">
        <v>10</v>
      </c>
      <c r="J207" s="635"/>
      <c r="K207" s="657"/>
      <c r="L207" s="659"/>
      <c r="M207" s="588"/>
      <c r="N207" s="640"/>
      <c r="O207" s="574"/>
      <c r="P207" s="604"/>
      <c r="Q207" s="677"/>
      <c r="R207" s="524"/>
      <c r="S207" s="526"/>
    </row>
    <row r="208" spans="1:19" ht="15" hidden="1" outlineLevel="1">
      <c r="A208" s="154"/>
      <c r="B208" s="166"/>
      <c r="C208" s="661"/>
      <c r="D208" s="187" t="s">
        <v>213</v>
      </c>
      <c r="E208" s="188"/>
      <c r="F208" s="192"/>
      <c r="G208" s="539"/>
      <c r="H208" s="314"/>
      <c r="I208" s="258">
        <v>10</v>
      </c>
      <c r="J208" s="635"/>
      <c r="K208" s="657"/>
      <c r="L208" s="659"/>
      <c r="M208" s="588"/>
      <c r="N208" s="640"/>
      <c r="O208" s="574"/>
      <c r="P208" s="604"/>
      <c r="Q208" s="677"/>
      <c r="R208" s="524"/>
      <c r="S208" s="526"/>
    </row>
    <row r="209" spans="1:19" ht="15" hidden="1" outlineLevel="1">
      <c r="A209" s="154"/>
      <c r="B209" s="166"/>
      <c r="C209" s="661"/>
      <c r="D209" s="187" t="s">
        <v>214</v>
      </c>
      <c r="E209" s="188"/>
      <c r="F209" s="192"/>
      <c r="G209" s="539"/>
      <c r="H209" s="314"/>
      <c r="I209" s="258">
        <v>20</v>
      </c>
      <c r="J209" s="635"/>
      <c r="K209" s="657"/>
      <c r="L209" s="659"/>
      <c r="M209" s="588"/>
      <c r="N209" s="640"/>
      <c r="O209" s="574"/>
      <c r="P209" s="604"/>
      <c r="Q209" s="677"/>
      <c r="R209" s="524"/>
      <c r="S209" s="526"/>
    </row>
    <row r="210" spans="1:19" ht="15" hidden="1" outlineLevel="1">
      <c r="A210" s="154"/>
      <c r="B210" s="166"/>
      <c r="C210" s="661"/>
      <c r="D210" s="187" t="s">
        <v>215</v>
      </c>
      <c r="E210" s="188"/>
      <c r="F210" s="192"/>
      <c r="G210" s="539"/>
      <c r="H210" s="314"/>
      <c r="I210" s="258">
        <v>10</v>
      </c>
      <c r="J210" s="635"/>
      <c r="K210" s="657"/>
      <c r="L210" s="659"/>
      <c r="M210" s="588"/>
      <c r="N210" s="640"/>
      <c r="O210" s="574"/>
      <c r="P210" s="604"/>
      <c r="Q210" s="677"/>
      <c r="R210" s="524"/>
      <c r="S210" s="526"/>
    </row>
    <row r="211" spans="1:19" ht="15" hidden="1" outlineLevel="1">
      <c r="A211" s="154"/>
      <c r="B211" s="166"/>
      <c r="C211" s="661"/>
      <c r="D211" s="187" t="s">
        <v>216</v>
      </c>
      <c r="E211" s="188"/>
      <c r="F211" s="192"/>
      <c r="G211" s="539"/>
      <c r="H211" s="314"/>
      <c r="I211" s="258">
        <v>10</v>
      </c>
      <c r="J211" s="635"/>
      <c r="K211" s="657"/>
      <c r="L211" s="659"/>
      <c r="M211" s="588"/>
      <c r="N211" s="640"/>
      <c r="O211" s="574"/>
      <c r="P211" s="604"/>
      <c r="Q211" s="677"/>
      <c r="R211" s="524"/>
      <c r="S211" s="526"/>
    </row>
    <row r="212" spans="1:19" ht="15" hidden="1" outlineLevel="1">
      <c r="A212" s="154"/>
      <c r="B212" s="166"/>
      <c r="C212" s="661"/>
      <c r="D212" s="187" t="s">
        <v>217</v>
      </c>
      <c r="E212" s="188"/>
      <c r="F212" s="192"/>
      <c r="G212" s="539"/>
      <c r="H212" s="314"/>
      <c r="I212" s="258">
        <v>10</v>
      </c>
      <c r="J212" s="635"/>
      <c r="K212" s="657"/>
      <c r="L212" s="659"/>
      <c r="M212" s="588"/>
      <c r="N212" s="640"/>
      <c r="O212" s="574"/>
      <c r="P212" s="604"/>
      <c r="Q212" s="677"/>
      <c r="R212" s="524"/>
      <c r="S212" s="526"/>
    </row>
    <row r="213" spans="1:19" ht="15" hidden="1" outlineLevel="1">
      <c r="A213" s="154"/>
      <c r="B213" s="166"/>
      <c r="C213" s="661"/>
      <c r="D213" s="187" t="s">
        <v>218</v>
      </c>
      <c r="E213" s="188"/>
      <c r="F213" s="192"/>
      <c r="G213" s="539"/>
      <c r="H213" s="314"/>
      <c r="I213" s="258">
        <v>10</v>
      </c>
      <c r="J213" s="635"/>
      <c r="K213" s="657"/>
      <c r="L213" s="659"/>
      <c r="M213" s="588"/>
      <c r="N213" s="640"/>
      <c r="O213" s="574"/>
      <c r="P213" s="604"/>
      <c r="Q213" s="677"/>
      <c r="R213" s="524"/>
      <c r="S213" s="526"/>
    </row>
    <row r="214" spans="1:19" ht="15" hidden="1" outlineLevel="1">
      <c r="A214" s="154"/>
      <c r="B214" s="166"/>
      <c r="C214" s="661"/>
      <c r="D214" s="187" t="s">
        <v>219</v>
      </c>
      <c r="E214" s="188"/>
      <c r="F214" s="192"/>
      <c r="G214" s="539"/>
      <c r="H214" s="314"/>
      <c r="I214" s="258">
        <v>10</v>
      </c>
      <c r="J214" s="635"/>
      <c r="K214" s="657"/>
      <c r="L214" s="659"/>
      <c r="M214" s="588"/>
      <c r="N214" s="640"/>
      <c r="O214" s="574"/>
      <c r="P214" s="604"/>
      <c r="Q214" s="677"/>
      <c r="R214" s="524"/>
      <c r="S214" s="526"/>
    </row>
    <row r="215" spans="1:19" ht="15" hidden="1" outlineLevel="1">
      <c r="A215" s="154"/>
      <c r="B215" s="166"/>
      <c r="C215" s="662"/>
      <c r="D215" s="187" t="s">
        <v>220</v>
      </c>
      <c r="E215" s="544"/>
      <c r="F215" s="545"/>
      <c r="G215" s="541"/>
      <c r="H215" s="349"/>
      <c r="I215" s="258">
        <v>10</v>
      </c>
      <c r="J215" s="636"/>
      <c r="K215" s="658"/>
      <c r="L215" s="660"/>
      <c r="M215" s="637"/>
      <c r="N215" s="640"/>
      <c r="O215" s="574"/>
      <c r="P215" s="604"/>
      <c r="Q215" s="677"/>
      <c r="R215" s="524"/>
      <c r="S215" s="526"/>
    </row>
    <row r="216" spans="1:19" ht="15" collapsed="1">
      <c r="A216" s="154"/>
      <c r="B216" s="166"/>
      <c r="C216" s="617" t="s">
        <v>88</v>
      </c>
      <c r="D216" s="232" t="s">
        <v>68</v>
      </c>
      <c r="E216" s="532"/>
      <c r="F216" s="255"/>
      <c r="G216" s="554" t="s">
        <v>152</v>
      </c>
      <c r="H216" s="180">
        <f>SUM(H217:H221)</f>
        <v>0</v>
      </c>
      <c r="I216" s="255">
        <v>100</v>
      </c>
      <c r="J216" s="620">
        <v>2</v>
      </c>
      <c r="K216" s="623">
        <f>H216*J216</f>
        <v>0</v>
      </c>
      <c r="L216" s="626">
        <f>I216*J216</f>
        <v>200</v>
      </c>
      <c r="M216" s="629">
        <f>SUM(K216/L216)</f>
        <v>0</v>
      </c>
      <c r="N216" s="640"/>
      <c r="O216" s="574"/>
      <c r="P216" s="604"/>
      <c r="Q216" s="677"/>
      <c r="R216" s="524"/>
      <c r="S216" s="526"/>
    </row>
    <row r="217" spans="1:19" ht="15" hidden="1" outlineLevel="1">
      <c r="A217" s="154"/>
      <c r="B217" s="166"/>
      <c r="C217" s="661"/>
      <c r="D217" s="346" t="s">
        <v>221</v>
      </c>
      <c r="E217" s="188"/>
      <c r="F217" s="192"/>
      <c r="G217" s="543"/>
      <c r="H217" s="314"/>
      <c r="I217" s="258">
        <v>25</v>
      </c>
      <c r="J217" s="635"/>
      <c r="K217" s="657"/>
      <c r="L217" s="659"/>
      <c r="M217" s="588"/>
      <c r="N217" s="640"/>
      <c r="O217" s="574"/>
      <c r="P217" s="604"/>
      <c r="Q217" s="677"/>
      <c r="R217" s="524"/>
      <c r="S217" s="526"/>
    </row>
    <row r="218" spans="1:19" ht="15" hidden="1" outlineLevel="1">
      <c r="A218" s="154"/>
      <c r="B218" s="166"/>
      <c r="C218" s="661"/>
      <c r="D218" s="187" t="s">
        <v>222</v>
      </c>
      <c r="E218" s="188"/>
      <c r="F218" s="192"/>
      <c r="G218" s="539"/>
      <c r="H218" s="314"/>
      <c r="I218" s="258">
        <v>25</v>
      </c>
      <c r="J218" s="635"/>
      <c r="K218" s="657"/>
      <c r="L218" s="659"/>
      <c r="M218" s="588"/>
      <c r="N218" s="640"/>
      <c r="O218" s="574"/>
      <c r="P218" s="604"/>
      <c r="Q218" s="677"/>
      <c r="R218" s="524"/>
      <c r="S218" s="526"/>
    </row>
    <row r="219" spans="1:19" ht="15" hidden="1" outlineLevel="1">
      <c r="A219" s="154"/>
      <c r="B219" s="166"/>
      <c r="C219" s="661"/>
      <c r="D219" s="187" t="s">
        <v>223</v>
      </c>
      <c r="E219" s="188"/>
      <c r="F219" s="192"/>
      <c r="G219" s="539"/>
      <c r="H219" s="314"/>
      <c r="I219" s="258">
        <v>25</v>
      </c>
      <c r="J219" s="635"/>
      <c r="K219" s="657"/>
      <c r="L219" s="659"/>
      <c r="M219" s="588"/>
      <c r="N219" s="640"/>
      <c r="O219" s="574"/>
      <c r="P219" s="604"/>
      <c r="Q219" s="677"/>
      <c r="R219" s="524"/>
      <c r="S219" s="526"/>
    </row>
    <row r="220" spans="1:19" ht="15" hidden="1" outlineLevel="1">
      <c r="A220" s="154"/>
      <c r="B220" s="166"/>
      <c r="C220" s="661"/>
      <c r="D220" s="551" t="s">
        <v>224</v>
      </c>
      <c r="E220" s="544"/>
      <c r="F220" s="545"/>
      <c r="G220" s="550"/>
      <c r="H220" s="378"/>
      <c r="I220" s="376"/>
      <c r="J220" s="635"/>
      <c r="K220" s="657"/>
      <c r="L220" s="659"/>
      <c r="M220" s="588"/>
      <c r="N220" s="640"/>
      <c r="O220" s="574"/>
      <c r="P220" s="604"/>
      <c r="Q220" s="677"/>
      <c r="R220" s="524"/>
      <c r="S220" s="526"/>
    </row>
    <row r="221" spans="1:19" ht="15.75" collapsed="1" thickBot="1">
      <c r="A221" s="154"/>
      <c r="B221" s="166"/>
      <c r="C221" s="655"/>
      <c r="D221" s="552"/>
      <c r="E221" s="197"/>
      <c r="F221" s="201"/>
      <c r="G221" s="546"/>
      <c r="H221" s="364"/>
      <c r="I221" s="476">
        <v>25</v>
      </c>
      <c r="J221" s="646"/>
      <c r="K221" s="665"/>
      <c r="L221" s="666"/>
      <c r="M221" s="589"/>
      <c r="N221" s="647"/>
      <c r="O221" s="575"/>
      <c r="P221" s="664"/>
      <c r="Q221" s="678"/>
      <c r="R221" s="524"/>
      <c r="S221" s="526"/>
    </row>
  </sheetData>
  <sheetProtection/>
  <protectedRanges>
    <protectedRange sqref="H16:H56 H7:H13 H99:H221 H58:H71 H73:H97" name="Bereich1"/>
  </protectedRanges>
  <mergeCells count="188">
    <mergeCell ref="G2:S2"/>
    <mergeCell ref="G3:S3"/>
    <mergeCell ref="B5:B6"/>
    <mergeCell ref="J184:J189"/>
    <mergeCell ref="K184:K189"/>
    <mergeCell ref="L184:L189"/>
    <mergeCell ref="M184:M189"/>
    <mergeCell ref="C190:C196"/>
    <mergeCell ref="J190:J196"/>
    <mergeCell ref="K190:K196"/>
    <mergeCell ref="L190:L196"/>
    <mergeCell ref="M190:M196"/>
    <mergeCell ref="Q183:Q221"/>
    <mergeCell ref="Q112:Q139"/>
    <mergeCell ref="N112:N139"/>
    <mergeCell ref="O112:O139"/>
    <mergeCell ref="P112:P139"/>
    <mergeCell ref="M202:M205"/>
    <mergeCell ref="C142:C145"/>
    <mergeCell ref="J142:J145"/>
    <mergeCell ref="K142:K145"/>
    <mergeCell ref="L142:L145"/>
    <mergeCell ref="M142:M145"/>
    <mergeCell ref="C146:C151"/>
    <mergeCell ref="J206:J215"/>
    <mergeCell ref="K206:K215"/>
    <mergeCell ref="L206:L215"/>
    <mergeCell ref="M206:M215"/>
    <mergeCell ref="J126:J135"/>
    <mergeCell ref="K126:K135"/>
    <mergeCell ref="L126:L135"/>
    <mergeCell ref="M126:M135"/>
    <mergeCell ref="C113:C118"/>
    <mergeCell ref="J113:J118"/>
    <mergeCell ref="K113:K118"/>
    <mergeCell ref="L113:L118"/>
    <mergeCell ref="M113:M118"/>
    <mergeCell ref="C119:C125"/>
    <mergeCell ref="C197:C201"/>
    <mergeCell ref="J197:J201"/>
    <mergeCell ref="K197:K201"/>
    <mergeCell ref="L197:L201"/>
    <mergeCell ref="M197:M201"/>
    <mergeCell ref="M165:M170"/>
    <mergeCell ref="C172:C176"/>
    <mergeCell ref="J172:J176"/>
    <mergeCell ref="K172:K176"/>
    <mergeCell ref="C184:C189"/>
    <mergeCell ref="C202:C205"/>
    <mergeCell ref="J202:J205"/>
    <mergeCell ref="K202:K205"/>
    <mergeCell ref="L202:L205"/>
    <mergeCell ref="K177:K179"/>
    <mergeCell ref="L177:L179"/>
    <mergeCell ref="M177:M179"/>
    <mergeCell ref="M119:M125"/>
    <mergeCell ref="P141:P180"/>
    <mergeCell ref="N183:N221"/>
    <mergeCell ref="O183:O221"/>
    <mergeCell ref="P183:P221"/>
    <mergeCell ref="K165:K170"/>
    <mergeCell ref="L165:L170"/>
    <mergeCell ref="L172:L176"/>
    <mergeCell ref="M172:M176"/>
    <mergeCell ref="C177:C179"/>
    <mergeCell ref="J177:J179"/>
    <mergeCell ref="C216:C221"/>
    <mergeCell ref="J216:J221"/>
    <mergeCell ref="K216:K221"/>
    <mergeCell ref="L216:L221"/>
    <mergeCell ref="M216:M221"/>
    <mergeCell ref="C206:C215"/>
    <mergeCell ref="J146:J151"/>
    <mergeCell ref="K146:K151"/>
    <mergeCell ref="N141:N180"/>
    <mergeCell ref="L146:L151"/>
    <mergeCell ref="M146:M151"/>
    <mergeCell ref="C152:C163"/>
    <mergeCell ref="J152:J163"/>
    <mergeCell ref="K152:K163"/>
    <mergeCell ref="L152:L163"/>
    <mergeCell ref="M152:M163"/>
    <mergeCell ref="C165:C170"/>
    <mergeCell ref="J165:J170"/>
    <mergeCell ref="C89:C93"/>
    <mergeCell ref="J89:J93"/>
    <mergeCell ref="K89:K93"/>
    <mergeCell ref="L89:L93"/>
    <mergeCell ref="M89:M93"/>
    <mergeCell ref="C126:C135"/>
    <mergeCell ref="C94:C96"/>
    <mergeCell ref="J94:J96"/>
    <mergeCell ref="K94:K96"/>
    <mergeCell ref="L94:L96"/>
    <mergeCell ref="M94:M96"/>
    <mergeCell ref="C98:C105"/>
    <mergeCell ref="J98:J105"/>
    <mergeCell ref="K98:K105"/>
    <mergeCell ref="L98:L105"/>
    <mergeCell ref="M98:M105"/>
    <mergeCell ref="J119:J125"/>
    <mergeCell ref="C106:C110"/>
    <mergeCell ref="J106:J110"/>
    <mergeCell ref="K106:K110"/>
    <mergeCell ref="L106:L110"/>
    <mergeCell ref="M106:M110"/>
    <mergeCell ref="K119:K125"/>
    <mergeCell ref="L119:L125"/>
    <mergeCell ref="C84:C86"/>
    <mergeCell ref="J84:J86"/>
    <mergeCell ref="K84:K86"/>
    <mergeCell ref="L84:L86"/>
    <mergeCell ref="M84:M86"/>
    <mergeCell ref="C72:C80"/>
    <mergeCell ref="J72:J80"/>
    <mergeCell ref="K72:K80"/>
    <mergeCell ref="L72:L80"/>
    <mergeCell ref="M72:M80"/>
    <mergeCell ref="C81:C83"/>
    <mergeCell ref="J81:J83"/>
    <mergeCell ref="K81:K83"/>
    <mergeCell ref="L81:L83"/>
    <mergeCell ref="M81:M83"/>
    <mergeCell ref="C57:C63"/>
    <mergeCell ref="J57:J63"/>
    <mergeCell ref="K57:K63"/>
    <mergeCell ref="L57:L63"/>
    <mergeCell ref="M57:M63"/>
    <mergeCell ref="C64:C71"/>
    <mergeCell ref="J64:J71"/>
    <mergeCell ref="K64:K71"/>
    <mergeCell ref="L64:L71"/>
    <mergeCell ref="M64:M71"/>
    <mergeCell ref="C49:C53"/>
    <mergeCell ref="J49:J53"/>
    <mergeCell ref="K49:K53"/>
    <mergeCell ref="L49:L53"/>
    <mergeCell ref="M49:M53"/>
    <mergeCell ref="C54:C56"/>
    <mergeCell ref="J54:J56"/>
    <mergeCell ref="K54:K56"/>
    <mergeCell ref="L54:L56"/>
    <mergeCell ref="M54:M56"/>
    <mergeCell ref="C25:C27"/>
    <mergeCell ref="J25:J27"/>
    <mergeCell ref="K25:K27"/>
    <mergeCell ref="L25:L27"/>
    <mergeCell ref="M25:M27"/>
    <mergeCell ref="N31:N41"/>
    <mergeCell ref="C44:C48"/>
    <mergeCell ref="J44:J48"/>
    <mergeCell ref="K44:K48"/>
    <mergeCell ref="L44:L48"/>
    <mergeCell ref="M44:M48"/>
    <mergeCell ref="J35:J41"/>
    <mergeCell ref="M35:M41"/>
    <mergeCell ref="S14:S180"/>
    <mergeCell ref="N15:N29"/>
    <mergeCell ref="O15:O29"/>
    <mergeCell ref="P15:P29"/>
    <mergeCell ref="Q15:Q29"/>
    <mergeCell ref="O31:O41"/>
    <mergeCell ref="P31:P41"/>
    <mergeCell ref="Q31:Q41"/>
    <mergeCell ref="N43:N110"/>
    <mergeCell ref="O43:O110"/>
    <mergeCell ref="P43:P110"/>
    <mergeCell ref="Q43:Q110"/>
    <mergeCell ref="Q141:Q180"/>
    <mergeCell ref="O141:O180"/>
    <mergeCell ref="S7:S13"/>
    <mergeCell ref="C5:D6"/>
    <mergeCell ref="G5:G6"/>
    <mergeCell ref="H5:I5"/>
    <mergeCell ref="J5:J6"/>
    <mergeCell ref="K5:L5"/>
    <mergeCell ref="M5:M6"/>
    <mergeCell ref="N5:O5"/>
    <mergeCell ref="P5:P6"/>
    <mergeCell ref="Q5:Q6"/>
    <mergeCell ref="S5:S6"/>
    <mergeCell ref="N9:N13"/>
    <mergeCell ref="O9:O13"/>
    <mergeCell ref="Q9:Q13"/>
    <mergeCell ref="C8:C13"/>
    <mergeCell ref="P8:P13"/>
    <mergeCell ref="J8:J13"/>
    <mergeCell ref="M8:M13"/>
  </mergeCells>
  <conditionalFormatting sqref="S7:S13">
    <cfRule type="containsText" priority="1" dxfId="2" operator="containsText" text="Mindest-anforderung nicht erfüllt">
      <formula>NOT(ISERROR(SEARCH("Mindest-anforderung nicht erfüllt",S7)))</formula>
    </cfRule>
    <cfRule type="containsText" priority="2" dxfId="2" operator="containsText" text="Mindestanforderung nicht erfüllt">
      <formula>NOT(ISERROR(SEARCH("Mindestanforderung nicht erfüllt",S7)))</formula>
    </cfRule>
  </conditionalFormatting>
  <printOptions/>
  <pageMargins left="0.7086614173228347" right="0.7086614173228347" top="0.7874015748031497" bottom="0.7874015748031497" header="0.31496062992125984" footer="0.31496062992125984"/>
  <pageSetup fitToWidth="0" fitToHeight="1" horizontalDpi="600" verticalDpi="600" orientation="portrait" paperSize="9" scale="62" r:id="rId1"/>
  <rowBreaks count="4" manualBreakCount="4">
    <brk id="41" max="18" man="1"/>
    <brk id="125" max="18" man="1"/>
    <brk id="164" max="18" man="1"/>
    <brk id="20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77"/>
  <sheetViews>
    <sheetView showGridLines="0" zoomScaleSheetLayoutView="85" zoomScalePageLayoutView="0" workbookViewId="0" topLeftCell="A1">
      <selection activeCell="D2" sqref="D2"/>
    </sheetView>
  </sheetViews>
  <sheetFormatPr defaultColWidth="11.421875" defaultRowHeight="15"/>
  <cols>
    <col min="1" max="1" width="3.140625" style="34" customWidth="1"/>
    <col min="2" max="2" width="37.7109375" style="34" customWidth="1"/>
    <col min="3" max="3" width="18.57421875" style="34" customWidth="1"/>
    <col min="4" max="4" width="16.7109375" style="34" customWidth="1"/>
    <col min="5" max="5" width="11.421875" style="34" customWidth="1"/>
    <col min="6" max="6" width="13.00390625" style="34" bestFit="1" customWidth="1"/>
    <col min="7" max="16384" width="11.421875" style="34" customWidth="1"/>
  </cols>
  <sheetData>
    <row r="1" ht="13.5" thickBot="1"/>
    <row r="2" spans="2:14" ht="18" customHeight="1" thickBot="1">
      <c r="B2" s="35" t="s">
        <v>299</v>
      </c>
      <c r="C2" s="36"/>
      <c r="D2" s="137">
        <f>BNB_LABOR_2013_1_Marktversion!G2</f>
        <v>0</v>
      </c>
      <c r="N2" s="37"/>
    </row>
    <row r="4" spans="2:4" ht="13.5" thickBot="1">
      <c r="B4" s="38" t="s">
        <v>300</v>
      </c>
      <c r="D4" s="39"/>
    </row>
    <row r="5" spans="2:6" ht="12.75">
      <c r="B5" s="40" t="s">
        <v>301</v>
      </c>
      <c r="C5" s="41"/>
      <c r="D5" s="123">
        <v>0</v>
      </c>
      <c r="F5" s="42"/>
    </row>
    <row r="6" spans="2:7" ht="12.75">
      <c r="B6" s="43" t="s">
        <v>302</v>
      </c>
      <c r="C6" s="44"/>
      <c r="D6" s="124">
        <v>0</v>
      </c>
      <c r="G6" s="34" t="s">
        <v>303</v>
      </c>
    </row>
    <row r="7" spans="2:5" ht="13.5" thickBot="1">
      <c r="B7" s="45" t="s">
        <v>304</v>
      </c>
      <c r="C7" s="46"/>
      <c r="D7" s="125">
        <v>1</v>
      </c>
      <c r="E7" s="34" t="s">
        <v>303</v>
      </c>
    </row>
    <row r="8" spans="1:4" ht="12.75">
      <c r="A8" s="38"/>
      <c r="C8" s="44"/>
      <c r="D8" s="47"/>
    </row>
    <row r="9" spans="1:4" ht="15" thickBot="1">
      <c r="A9" s="48"/>
      <c r="B9" s="48" t="s">
        <v>305</v>
      </c>
      <c r="C9" s="49" t="s">
        <v>306</v>
      </c>
      <c r="D9" s="50" t="s">
        <v>307</v>
      </c>
    </row>
    <row r="10" spans="1:4" ht="12.75">
      <c r="A10" s="51"/>
      <c r="B10" s="52" t="s">
        <v>308</v>
      </c>
      <c r="C10" s="53" t="s">
        <v>309</v>
      </c>
      <c r="D10" s="126">
        <v>0.15</v>
      </c>
    </row>
    <row r="11" spans="1:4" ht="12.75">
      <c r="A11" s="51"/>
      <c r="B11" s="54" t="s">
        <v>310</v>
      </c>
      <c r="C11" s="55" t="s">
        <v>311</v>
      </c>
      <c r="D11" s="127">
        <v>9</v>
      </c>
    </row>
    <row r="12" spans="1:4" ht="12.75">
      <c r="A12" s="51"/>
      <c r="B12" s="54" t="s">
        <v>312</v>
      </c>
      <c r="C12" s="55" t="s">
        <v>311</v>
      </c>
      <c r="D12" s="127">
        <v>9</v>
      </c>
    </row>
    <row r="13" spans="1:8" ht="12.75">
      <c r="A13" s="51"/>
      <c r="B13" s="54" t="s">
        <v>313</v>
      </c>
      <c r="C13" s="55" t="s">
        <v>311</v>
      </c>
      <c r="D13" s="127">
        <v>3</v>
      </c>
      <c r="G13" s="690"/>
      <c r="H13" s="691"/>
    </row>
    <row r="14" spans="1:4" ht="12.75">
      <c r="A14" s="51"/>
      <c r="B14" s="54" t="s">
        <v>314</v>
      </c>
      <c r="C14" s="55" t="s">
        <v>315</v>
      </c>
      <c r="D14" s="127">
        <v>0.25</v>
      </c>
    </row>
    <row r="15" spans="1:6" ht="12.75">
      <c r="A15" s="51"/>
      <c r="B15" s="54" t="s">
        <v>316</v>
      </c>
      <c r="C15" s="55" t="s">
        <v>317</v>
      </c>
      <c r="D15" s="128">
        <v>0.25</v>
      </c>
      <c r="F15" s="34" t="s">
        <v>318</v>
      </c>
    </row>
    <row r="16" spans="1:4" ht="12.75">
      <c r="A16" s="51"/>
      <c r="B16" s="692" t="s">
        <v>319</v>
      </c>
      <c r="C16" s="693"/>
      <c r="D16" s="56">
        <f>D10*45+D11+D12+D13+30*D14+20*D15</f>
        <v>40.25</v>
      </c>
    </row>
    <row r="17" spans="1:6" ht="13.5" thickBot="1">
      <c r="A17" s="51"/>
      <c r="B17" s="694" t="s">
        <v>320</v>
      </c>
      <c r="C17" s="695"/>
      <c r="D17" s="57">
        <f>0.21*D16*D7</f>
        <v>8.4525</v>
      </c>
      <c r="F17" s="58"/>
    </row>
    <row r="18" spans="1:4" ht="12.75">
      <c r="A18" s="51"/>
      <c r="B18" s="691" t="s">
        <v>321</v>
      </c>
      <c r="C18" s="691"/>
      <c r="D18" s="59" t="s">
        <v>303</v>
      </c>
    </row>
    <row r="19" spans="2:4" ht="12.75">
      <c r="B19" s="44"/>
      <c r="C19" s="44"/>
      <c r="D19" s="39"/>
    </row>
    <row r="20" spans="2:4" ht="13.5" thickBot="1">
      <c r="B20" s="48" t="s">
        <v>322</v>
      </c>
      <c r="C20" s="44"/>
      <c r="D20" s="60"/>
    </row>
    <row r="21" spans="2:4" ht="12.75">
      <c r="B21" s="61" t="s">
        <v>323</v>
      </c>
      <c r="C21" s="62" t="s">
        <v>324</v>
      </c>
      <c r="D21" s="63" t="s">
        <v>325</v>
      </c>
    </row>
    <row r="22" spans="2:4" ht="12.75">
      <c r="B22" s="64" t="s">
        <v>326</v>
      </c>
      <c r="C22" s="65">
        <v>250</v>
      </c>
      <c r="D22" s="129">
        <v>0</v>
      </c>
    </row>
    <row r="23" spans="2:4" ht="12.75">
      <c r="B23" s="64" t="s">
        <v>327</v>
      </c>
      <c r="C23" s="65">
        <v>250</v>
      </c>
      <c r="D23" s="130">
        <v>0</v>
      </c>
    </row>
    <row r="24" spans="2:4" ht="12.75">
      <c r="B24" s="64" t="s">
        <v>328</v>
      </c>
      <c r="C24" s="65">
        <v>150</v>
      </c>
      <c r="D24" s="130">
        <v>0</v>
      </c>
    </row>
    <row r="25" spans="2:4" ht="12.75">
      <c r="B25" s="64" t="s">
        <v>329</v>
      </c>
      <c r="C25" s="65">
        <v>100</v>
      </c>
      <c r="D25" s="130">
        <v>0</v>
      </c>
    </row>
    <row r="26" spans="2:4" ht="12.75">
      <c r="B26" s="64" t="s">
        <v>330</v>
      </c>
      <c r="C26" s="65">
        <v>12</v>
      </c>
      <c r="D26" s="131">
        <v>0</v>
      </c>
    </row>
    <row r="27" spans="2:4" ht="13.5" thickBot="1">
      <c r="B27" s="66" t="s">
        <v>331</v>
      </c>
      <c r="C27" s="67"/>
      <c r="D27" s="68">
        <f>0.000125*(D22*$C22+D23*$C23+D24*$C24+D25*$C25+D26*$C26)</f>
        <v>0</v>
      </c>
    </row>
    <row r="28" spans="1:4" ht="12.75">
      <c r="A28" s="44"/>
      <c r="B28" s="69" t="s">
        <v>332</v>
      </c>
      <c r="D28" s="39"/>
    </row>
    <row r="29" spans="2:4" ht="12.75">
      <c r="B29" s="44"/>
      <c r="C29" s="44"/>
      <c r="D29" s="70"/>
    </row>
    <row r="30" spans="1:4" ht="13.5" thickBot="1">
      <c r="A30" s="44"/>
      <c r="B30" s="71" t="s">
        <v>333</v>
      </c>
      <c r="C30" s="44"/>
      <c r="D30" s="72"/>
    </row>
    <row r="31" spans="2:4" ht="12.75">
      <c r="B31" s="73" t="s">
        <v>334</v>
      </c>
      <c r="C31" s="74"/>
      <c r="D31" s="123">
        <v>0</v>
      </c>
    </row>
    <row r="32" spans="2:4" ht="12.75">
      <c r="B32" s="43" t="s">
        <v>335</v>
      </c>
      <c r="C32" s="75"/>
      <c r="D32" s="132"/>
    </row>
    <row r="33" spans="2:4" ht="12.75">
      <c r="B33" s="64" t="s">
        <v>336</v>
      </c>
      <c r="C33" s="75"/>
      <c r="D33" s="130"/>
    </row>
    <row r="34" spans="2:4" ht="12.75">
      <c r="B34" s="43" t="s">
        <v>337</v>
      </c>
      <c r="C34" s="75"/>
      <c r="D34" s="132"/>
    </row>
    <row r="35" spans="2:4" ht="12.75">
      <c r="B35" s="64" t="s">
        <v>338</v>
      </c>
      <c r="C35" s="44"/>
      <c r="D35" s="130"/>
    </row>
    <row r="36" spans="2:4" ht="12.75">
      <c r="B36" s="43" t="s">
        <v>339</v>
      </c>
      <c r="C36" s="44"/>
      <c r="D36" s="132"/>
    </row>
    <row r="37" spans="2:4" ht="12.75">
      <c r="B37" s="64" t="s">
        <v>340</v>
      </c>
      <c r="C37" s="44"/>
      <c r="D37" s="130"/>
    </row>
    <row r="38" spans="2:4" ht="12.75">
      <c r="B38" s="76" t="s">
        <v>341</v>
      </c>
      <c r="C38" s="77"/>
      <c r="D38" s="133"/>
    </row>
    <row r="39" spans="2:4" ht="13.5" thickBot="1">
      <c r="B39" s="78" t="s">
        <v>342</v>
      </c>
      <c r="C39" s="79"/>
      <c r="D39" s="80">
        <f>0.0005*D6*(D32*D31+D34*D33+D36*D35+D38*D37)</f>
        <v>0</v>
      </c>
    </row>
    <row r="40" spans="2:4" ht="12.75">
      <c r="B40" s="71"/>
      <c r="C40" s="44"/>
      <c r="D40" s="81"/>
    </row>
    <row r="41" spans="2:4" ht="13.5" thickBot="1">
      <c r="B41" s="71" t="s">
        <v>343</v>
      </c>
      <c r="C41" s="44"/>
      <c r="D41" s="81"/>
    </row>
    <row r="42" spans="2:4" ht="12.75">
      <c r="B42" s="40" t="s">
        <v>344</v>
      </c>
      <c r="C42" s="41"/>
      <c r="D42" s="134">
        <v>0</v>
      </c>
    </row>
    <row r="43" spans="2:4" ht="12.75">
      <c r="B43" s="696" t="s">
        <v>345</v>
      </c>
      <c r="C43" s="697"/>
      <c r="D43" s="135">
        <v>0</v>
      </c>
    </row>
    <row r="44" spans="2:4" ht="12.75">
      <c r="B44" s="688" t="s">
        <v>346</v>
      </c>
      <c r="C44" s="689"/>
      <c r="D44" s="135">
        <v>0</v>
      </c>
    </row>
    <row r="45" spans="2:4" ht="13.5" thickBot="1">
      <c r="B45" s="698" t="s">
        <v>347</v>
      </c>
      <c r="C45" s="699"/>
      <c r="D45" s="136">
        <v>0</v>
      </c>
    </row>
    <row r="46" spans="2:4" ht="12.75">
      <c r="B46" s="82"/>
      <c r="C46" s="83"/>
      <c r="D46" s="81"/>
    </row>
    <row r="47" spans="2:4" ht="13.5" thickBot="1">
      <c r="B47" s="38" t="s">
        <v>348</v>
      </c>
      <c r="D47" s="39"/>
    </row>
    <row r="48" spans="2:4" ht="12.75">
      <c r="B48" s="40" t="s">
        <v>349</v>
      </c>
      <c r="C48" s="41"/>
      <c r="D48" s="84">
        <f>D17</f>
        <v>8.4525</v>
      </c>
    </row>
    <row r="49" spans="2:4" ht="12.75">
      <c r="B49" s="43" t="s">
        <v>350</v>
      </c>
      <c r="C49" s="44"/>
      <c r="D49" s="85">
        <f>D27</f>
        <v>0</v>
      </c>
    </row>
    <row r="50" spans="1:4" ht="12.75">
      <c r="A50" s="44"/>
      <c r="B50" s="43" t="s">
        <v>345</v>
      </c>
      <c r="C50" s="65"/>
      <c r="D50" s="86">
        <f>D43</f>
        <v>0</v>
      </c>
    </row>
    <row r="51" spans="1:4" ht="12.75">
      <c r="A51" s="44"/>
      <c r="B51" s="688" t="s">
        <v>346</v>
      </c>
      <c r="C51" s="689"/>
      <c r="D51" s="86">
        <f>D44</f>
        <v>0</v>
      </c>
    </row>
    <row r="52" spans="1:4" ht="13.5" thickBot="1">
      <c r="A52" s="44"/>
      <c r="B52" s="87" t="s">
        <v>351</v>
      </c>
      <c r="C52" s="67"/>
      <c r="D52" s="57">
        <f>D48+D49-D50-D51</f>
        <v>8.4525</v>
      </c>
    </row>
    <row r="53" spans="1:4" ht="12.75">
      <c r="A53" s="44"/>
      <c r="B53" s="71"/>
      <c r="C53" s="44"/>
      <c r="D53" s="81"/>
    </row>
    <row r="54" spans="1:4" ht="13.5" thickBot="1">
      <c r="A54" s="44"/>
      <c r="B54" s="71" t="s">
        <v>352</v>
      </c>
      <c r="C54" s="44"/>
      <c r="D54" s="88"/>
    </row>
    <row r="55" spans="2:4" ht="12.75">
      <c r="B55" s="40" t="s">
        <v>353</v>
      </c>
      <c r="C55" s="41"/>
      <c r="D55" s="84">
        <f>D17</f>
        <v>8.4525</v>
      </c>
    </row>
    <row r="56" spans="2:4" ht="12.75">
      <c r="B56" s="43" t="s">
        <v>354</v>
      </c>
      <c r="C56" s="44"/>
      <c r="D56" s="85">
        <f>D27</f>
        <v>0</v>
      </c>
    </row>
    <row r="57" spans="2:4" ht="12.75">
      <c r="B57" s="43" t="s">
        <v>355</v>
      </c>
      <c r="C57" s="44"/>
      <c r="D57" s="85">
        <f>D39</f>
        <v>0</v>
      </c>
    </row>
    <row r="58" spans="2:4" ht="12.75">
      <c r="B58" s="43" t="s">
        <v>356</v>
      </c>
      <c r="C58" s="44"/>
      <c r="D58" s="86">
        <f>D42</f>
        <v>0</v>
      </c>
    </row>
    <row r="59" spans="2:4" ht="12.75">
      <c r="B59" s="688" t="s">
        <v>346</v>
      </c>
      <c r="C59" s="689"/>
      <c r="D59" s="86">
        <f>D44</f>
        <v>0</v>
      </c>
    </row>
    <row r="60" spans="2:4" ht="12.75">
      <c r="B60" s="700" t="s">
        <v>347</v>
      </c>
      <c r="C60" s="697"/>
      <c r="D60" s="86">
        <f>D45</f>
        <v>0</v>
      </c>
    </row>
    <row r="61" spans="2:4" ht="13.5" thickBot="1">
      <c r="B61" s="701" t="s">
        <v>357</v>
      </c>
      <c r="C61" s="702"/>
      <c r="D61" s="57">
        <f>D55+D56+D57-D58-D59-D60</f>
        <v>8.4525</v>
      </c>
    </row>
    <row r="62" ht="13.5" thickBot="1">
      <c r="D62" s="39"/>
    </row>
    <row r="63" spans="2:4" ht="13.5" thickBot="1">
      <c r="B63" s="89" t="s">
        <v>358</v>
      </c>
      <c r="C63" s="90"/>
      <c r="D63" s="91">
        <f>D52+D61</f>
        <v>16.905</v>
      </c>
    </row>
    <row r="64" ht="12.75">
      <c r="D64" s="92"/>
    </row>
    <row r="65" spans="2:4" ht="13.5" thickBot="1">
      <c r="B65" s="38" t="s">
        <v>359</v>
      </c>
      <c r="D65" s="92"/>
    </row>
    <row r="66" spans="2:4" ht="12.75">
      <c r="B66" s="40" t="s">
        <v>360</v>
      </c>
      <c r="C66" s="74"/>
      <c r="D66" s="84">
        <f>IF(D14=0,D7*6.8775,D7*8.4525)</f>
        <v>8.4525</v>
      </c>
    </row>
    <row r="67" spans="2:4" ht="12.75">
      <c r="B67" s="43" t="s">
        <v>361</v>
      </c>
      <c r="C67" s="75"/>
      <c r="D67" s="85">
        <f>D66</f>
        <v>8.4525</v>
      </c>
    </row>
    <row r="68" spans="2:4" ht="15" customHeight="1">
      <c r="B68" s="43"/>
      <c r="C68" s="75"/>
      <c r="D68" s="85" t="str">
        <f>IF(D14=0,"(k. Dusch)","(Dusch vorh.)")</f>
        <v>(Dusch vorh.)</v>
      </c>
    </row>
    <row r="69" spans="2:4" ht="12.75">
      <c r="B69" s="43" t="s">
        <v>362</v>
      </c>
      <c r="C69" s="44"/>
      <c r="D69" s="85">
        <f>D5*350/24000</f>
        <v>0</v>
      </c>
    </row>
    <row r="70" spans="2:4" ht="12.75">
      <c r="B70" s="43" t="s">
        <v>363</v>
      </c>
      <c r="C70" s="44"/>
      <c r="D70" s="85">
        <f>D69</f>
        <v>0</v>
      </c>
    </row>
    <row r="71" spans="2:4" ht="12.75">
      <c r="B71" s="43" t="s">
        <v>364</v>
      </c>
      <c r="C71" s="44"/>
      <c r="D71" s="85">
        <f>0.0004*D6*(D31+D33+D35+D37)</f>
        <v>0</v>
      </c>
    </row>
    <row r="72" spans="2:4" ht="13.5" thickBot="1">
      <c r="B72" s="87" t="s">
        <v>365</v>
      </c>
      <c r="C72" s="93"/>
      <c r="D72" s="94">
        <f>SUM(D66:D71)</f>
        <v>16.905</v>
      </c>
    </row>
    <row r="73" ht="13.5" thickBot="1">
      <c r="D73" s="39"/>
    </row>
    <row r="74" spans="2:4" ht="13.5" thickBot="1">
      <c r="B74" s="89" t="s">
        <v>366</v>
      </c>
      <c r="C74" s="90"/>
      <c r="D74" s="95">
        <f>D63/D72</f>
        <v>1</v>
      </c>
    </row>
    <row r="75" ht="13.5" thickBot="1">
      <c r="D75" s="96"/>
    </row>
    <row r="76" spans="2:4" s="100" customFormat="1" ht="21.75" thickBot="1">
      <c r="B76" s="97" t="s">
        <v>367</v>
      </c>
      <c r="C76" s="98"/>
      <c r="D76" s="99">
        <f>IF(D74&lt;(2/3),150-(150*D74),110-(90*D74))</f>
        <v>20</v>
      </c>
    </row>
    <row r="77" ht="12.75">
      <c r="D77" s="101"/>
    </row>
  </sheetData>
  <sheetProtection password="DBAF" sheet="1" objects="1" scenarios="1" selectLockedCells="1"/>
  <mergeCells count="11">
    <mergeCell ref="B45:C45"/>
    <mergeCell ref="B51:C51"/>
    <mergeCell ref="B59:C59"/>
    <mergeCell ref="B60:C60"/>
    <mergeCell ref="B61:C61"/>
    <mergeCell ref="B44:C44"/>
    <mergeCell ref="G13:H13"/>
    <mergeCell ref="B16:C16"/>
    <mergeCell ref="B17:C17"/>
    <mergeCell ref="B18:C18"/>
    <mergeCell ref="B43:C43"/>
  </mergeCells>
  <printOptions/>
  <pageMargins left="0.7874015748031497" right="0.3937007874015748" top="0.984251968503937" bottom="0.984251968503937" header="0.5118110236220472" footer="0.5118110236220472"/>
  <pageSetup blackAndWhite="1" fitToHeight="2" horizontalDpi="600" verticalDpi="600" orientation="portrait" paperSize="9" r:id="rId1"/>
  <headerFooter alignWithMargins="0">
    <oddHeader>&amp;LBNB Kriterium 1.2.3&amp;CTrinkwasserbedarf und Abwasseraufkommen</oddHeader>
    <oddFooter>&amp;LBNB Version 2011_1&amp;R&amp;F      &amp;P/&amp;N</oddFooter>
  </headerFooter>
  <rowBreaks count="1" manualBreakCount="1">
    <brk id="46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21"/>
  <sheetViews>
    <sheetView showGridLines="0" zoomScale="115" zoomScaleNormal="115" zoomScalePageLayoutView="0" workbookViewId="0" topLeftCell="A1">
      <selection activeCell="D14" sqref="D14"/>
    </sheetView>
  </sheetViews>
  <sheetFormatPr defaultColWidth="11.421875" defaultRowHeight="15"/>
  <cols>
    <col min="1" max="1" width="8.8515625" style="33" customWidth="1"/>
    <col min="2" max="2" width="64.57421875" style="2" customWidth="1"/>
    <col min="3" max="3" width="15.7109375" style="3" customWidth="1"/>
    <col min="4" max="4" width="11.421875" style="4" customWidth="1"/>
    <col min="5" max="5" width="12.57421875" style="4" customWidth="1"/>
    <col min="6" max="6" width="13.7109375" style="5" customWidth="1"/>
    <col min="7" max="7" width="3.57421875" style="5" customWidth="1"/>
    <col min="8" max="16384" width="11.421875" style="5" customWidth="1"/>
  </cols>
  <sheetData>
    <row r="1" ht="15">
      <c r="A1" s="1" t="s">
        <v>257</v>
      </c>
    </row>
    <row r="2" ht="15">
      <c r="A2" s="1" t="s">
        <v>550</v>
      </c>
    </row>
    <row r="3" ht="15">
      <c r="A3" s="6" t="s">
        <v>549</v>
      </c>
    </row>
    <row r="4" spans="1:2" ht="15">
      <c r="A4" s="6" t="s">
        <v>526</v>
      </c>
      <c r="B4" s="140">
        <f>BNB_LABOR_2013_1_Marktversion!G2</f>
        <v>0</v>
      </c>
    </row>
    <row r="5" spans="1:2" ht="15">
      <c r="A5" s="6" t="s">
        <v>527</v>
      </c>
      <c r="B5" s="141"/>
    </row>
    <row r="6" ht="15">
      <c r="A6" s="1"/>
    </row>
    <row r="7" spans="1:2" ht="15">
      <c r="A7" s="1"/>
      <c r="B7" s="7" t="s">
        <v>260</v>
      </c>
    </row>
    <row r="8" spans="1:2" ht="15">
      <c r="A8" s="1"/>
      <c r="B8" s="8" t="s">
        <v>261</v>
      </c>
    </row>
    <row r="9" spans="1:2" ht="15">
      <c r="A9" s="1"/>
      <c r="B9" s="9" t="s">
        <v>262</v>
      </c>
    </row>
    <row r="10" ht="15">
      <c r="A10" s="1"/>
    </row>
    <row r="11" spans="1:7" s="16" customFormat="1" ht="27">
      <c r="A11" s="10" t="s">
        <v>263</v>
      </c>
      <c r="B11" s="11" t="s">
        <v>264</v>
      </c>
      <c r="C11" s="12" t="s">
        <v>265</v>
      </c>
      <c r="D11" s="13" t="s">
        <v>266</v>
      </c>
      <c r="E11" s="13" t="s">
        <v>267</v>
      </c>
      <c r="F11" s="14" t="s">
        <v>268</v>
      </c>
      <c r="G11" s="15"/>
    </row>
    <row r="12" spans="1:6" s="16" customFormat="1" ht="13.5">
      <c r="A12" s="17"/>
      <c r="B12" s="18" t="s">
        <v>158</v>
      </c>
      <c r="C12" s="19"/>
      <c r="D12" s="122">
        <f>SUM(D13:D20)</f>
        <v>10</v>
      </c>
      <c r="E12" s="20">
        <f>SUM(E13:E20)</f>
        <v>100</v>
      </c>
      <c r="F12" s="703">
        <f>D12/E12*100</f>
        <v>10</v>
      </c>
    </row>
    <row r="13" spans="1:6" ht="13.5">
      <c r="A13" s="21" t="s">
        <v>405</v>
      </c>
      <c r="B13" s="22" t="s">
        <v>536</v>
      </c>
      <c r="C13" s="23" t="s">
        <v>271</v>
      </c>
      <c r="D13" s="121">
        <f>IF('1.2.3 - Wassergebrauchskennwert'!D76/10&gt;10,10,'1.2.3 - Wassergebrauchskennwert'!D76/2)</f>
        <v>10</v>
      </c>
      <c r="E13" s="25">
        <f>IF(C13="relevant",30,0)</f>
        <v>30</v>
      </c>
      <c r="F13" s="704"/>
    </row>
    <row r="14" spans="1:6" ht="13.5">
      <c r="A14" s="21" t="s">
        <v>373</v>
      </c>
      <c r="B14" s="22" t="s">
        <v>275</v>
      </c>
      <c r="C14" s="26" t="s">
        <v>271</v>
      </c>
      <c r="D14" s="24"/>
      <c r="E14" s="25">
        <f>IF(C14="relevant",10,0)</f>
        <v>10</v>
      </c>
      <c r="F14" s="704"/>
    </row>
    <row r="15" spans="1:6" ht="13.5">
      <c r="A15" s="21" t="s">
        <v>375</v>
      </c>
      <c r="B15" s="22" t="s">
        <v>277</v>
      </c>
      <c r="C15" s="26" t="s">
        <v>271</v>
      </c>
      <c r="D15" s="24"/>
      <c r="E15" s="25">
        <f>IF(C15="relevant",15,0)</f>
        <v>15</v>
      </c>
      <c r="F15" s="704"/>
    </row>
    <row r="16" spans="1:6" ht="13.5">
      <c r="A16" s="21" t="s">
        <v>458</v>
      </c>
      <c r="B16" s="22" t="s">
        <v>279</v>
      </c>
      <c r="C16" s="23" t="s">
        <v>271</v>
      </c>
      <c r="D16" s="24"/>
      <c r="E16" s="25">
        <f>IF(C16="relevant",0,0)</f>
        <v>0</v>
      </c>
      <c r="F16" s="704"/>
    </row>
    <row r="17" spans="1:6" ht="13.5">
      <c r="A17" s="21" t="s">
        <v>460</v>
      </c>
      <c r="B17" s="22" t="s">
        <v>281</v>
      </c>
      <c r="C17" s="23" t="s">
        <v>271</v>
      </c>
      <c r="D17" s="24"/>
      <c r="E17" s="25">
        <f>IF(C17="relevant",0,0)</f>
        <v>0</v>
      </c>
      <c r="F17" s="704"/>
    </row>
    <row r="18" spans="1:6" ht="13.5">
      <c r="A18" s="21" t="s">
        <v>462</v>
      </c>
      <c r="B18" s="22" t="s">
        <v>283</v>
      </c>
      <c r="C18" s="26" t="s">
        <v>271</v>
      </c>
      <c r="D18" s="24"/>
      <c r="E18" s="25">
        <f>IF(C18="relevant",15,0)</f>
        <v>15</v>
      </c>
      <c r="F18" s="704"/>
    </row>
    <row r="19" spans="1:6" ht="13.5">
      <c r="A19" s="21" t="s">
        <v>463</v>
      </c>
      <c r="B19" s="22" t="s">
        <v>285</v>
      </c>
      <c r="C19" s="26" t="s">
        <v>271</v>
      </c>
      <c r="D19" s="24"/>
      <c r="E19" s="25">
        <f>IF(C19="relevant",15,0)</f>
        <v>15</v>
      </c>
      <c r="F19" s="704"/>
    </row>
    <row r="20" spans="1:6" ht="13.5">
      <c r="A20" s="27" t="s">
        <v>383</v>
      </c>
      <c r="B20" s="28" t="s">
        <v>289</v>
      </c>
      <c r="C20" s="102" t="s">
        <v>271</v>
      </c>
      <c r="D20" s="30"/>
      <c r="E20" s="31">
        <f>IF(C20="relevant",15,0)</f>
        <v>15</v>
      </c>
      <c r="F20" s="705"/>
    </row>
    <row r="219" spans="1:7" s="3" customFormat="1" ht="13.5">
      <c r="A219" s="33"/>
      <c r="B219" s="32" t="s">
        <v>265</v>
      </c>
      <c r="D219" s="4"/>
      <c r="E219" s="4"/>
      <c r="F219" s="5"/>
      <c r="G219" s="5"/>
    </row>
    <row r="220" spans="1:7" s="3" customFormat="1" ht="13.5">
      <c r="A220" s="33"/>
      <c r="B220" s="2" t="s">
        <v>271</v>
      </c>
      <c r="D220" s="4"/>
      <c r="E220" s="4"/>
      <c r="F220" s="5"/>
      <c r="G220" s="5"/>
    </row>
    <row r="221" spans="1:7" s="3" customFormat="1" ht="13.5">
      <c r="A221" s="33"/>
      <c r="B221" s="2" t="s">
        <v>298</v>
      </c>
      <c r="D221" s="4"/>
      <c r="E221" s="4"/>
      <c r="F221" s="5"/>
      <c r="G221" s="5"/>
    </row>
  </sheetData>
  <sheetProtection/>
  <mergeCells count="1">
    <mergeCell ref="F12:F20"/>
  </mergeCells>
  <dataValidations count="1">
    <dataValidation type="list" allowBlank="1" showInputMessage="1" showErrorMessage="1" sqref="C18:C20 C14:C15">
      <formula1>$B$220:$B$221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7"/>
  <sheetViews>
    <sheetView showGridLines="0" zoomScale="115" zoomScaleNormal="115" zoomScalePageLayoutView="0" workbookViewId="0" topLeftCell="A1">
      <selection activeCell="C36" sqref="C36"/>
    </sheetView>
  </sheetViews>
  <sheetFormatPr defaultColWidth="11.421875" defaultRowHeight="15"/>
  <cols>
    <col min="1" max="1" width="8.8515625" style="33" customWidth="1"/>
    <col min="2" max="2" width="64.57421875" style="2" customWidth="1"/>
    <col min="3" max="3" width="15.7109375" style="3" customWidth="1"/>
    <col min="4" max="4" width="11.421875" style="4" customWidth="1"/>
    <col min="5" max="5" width="12.57421875" style="4" customWidth="1"/>
    <col min="6" max="6" width="13.7109375" style="5" customWidth="1"/>
    <col min="7" max="7" width="3.57421875" style="5" customWidth="1"/>
    <col min="8" max="16384" width="11.421875" style="5" customWidth="1"/>
  </cols>
  <sheetData>
    <row r="1" ht="15">
      <c r="A1" s="1" t="s">
        <v>257</v>
      </c>
    </row>
    <row r="2" ht="15">
      <c r="A2" s="1" t="s">
        <v>258</v>
      </c>
    </row>
    <row r="3" ht="15">
      <c r="A3" s="6" t="s">
        <v>259</v>
      </c>
    </row>
    <row r="4" spans="1:2" ht="15">
      <c r="A4" s="6" t="s">
        <v>526</v>
      </c>
      <c r="B4" s="140">
        <f>BNB_LABOR_2013_1_Marktversion!G2</f>
        <v>0</v>
      </c>
    </row>
    <row r="5" spans="1:2" ht="15">
      <c r="A5" s="6" t="s">
        <v>527</v>
      </c>
      <c r="B5" s="138"/>
    </row>
    <row r="6" ht="15">
      <c r="A6" s="1"/>
    </row>
    <row r="7" spans="1:2" ht="15">
      <c r="A7" s="1"/>
      <c r="B7" s="7" t="s">
        <v>260</v>
      </c>
    </row>
    <row r="8" spans="1:2" ht="15">
      <c r="A8" s="1"/>
      <c r="B8" s="8" t="s">
        <v>261</v>
      </c>
    </row>
    <row r="9" spans="1:2" ht="15">
      <c r="A9" s="1"/>
      <c r="B9" s="9" t="s">
        <v>262</v>
      </c>
    </row>
    <row r="10" ht="15">
      <c r="A10" s="1"/>
    </row>
    <row r="11" spans="1:7" s="16" customFormat="1" ht="27">
      <c r="A11" s="10" t="s">
        <v>263</v>
      </c>
      <c r="B11" s="11" t="s">
        <v>264</v>
      </c>
      <c r="C11" s="12" t="s">
        <v>265</v>
      </c>
      <c r="D11" s="13" t="s">
        <v>266</v>
      </c>
      <c r="E11" s="13" t="s">
        <v>267</v>
      </c>
      <c r="F11" s="14" t="s">
        <v>268</v>
      </c>
      <c r="G11" s="15"/>
    </row>
    <row r="12" spans="1:6" s="16" customFormat="1" ht="13.5">
      <c r="A12" s="17"/>
      <c r="B12" s="18" t="s">
        <v>158</v>
      </c>
      <c r="C12" s="19"/>
      <c r="D12" s="122">
        <f>SUM(D13:D26)</f>
        <v>2</v>
      </c>
      <c r="E12" s="20">
        <f>SUM(E13:E26)</f>
        <v>100</v>
      </c>
      <c r="F12" s="703">
        <f>D12/E12*100</f>
        <v>2</v>
      </c>
    </row>
    <row r="13" spans="1:6" ht="13.5">
      <c r="A13" s="21" t="s">
        <v>269</v>
      </c>
      <c r="B13" s="22" t="s">
        <v>270</v>
      </c>
      <c r="C13" s="23" t="s">
        <v>271</v>
      </c>
      <c r="D13" s="121">
        <f>IF('1.2.3 - Wassergebrauchskennwert'!D76/10&gt;10,10,'1.2.3 - Wassergebrauchskennwert'!D76/10)</f>
        <v>2</v>
      </c>
      <c r="E13" s="25">
        <f>IF(C13="relevant",10,0)</f>
        <v>10</v>
      </c>
      <c r="F13" s="704"/>
    </row>
    <row r="14" spans="1:6" ht="13.5">
      <c r="A14" s="21" t="s">
        <v>272</v>
      </c>
      <c r="B14" s="22" t="s">
        <v>273</v>
      </c>
      <c r="C14" s="26" t="s">
        <v>271</v>
      </c>
      <c r="D14" s="24"/>
      <c r="E14" s="25">
        <f>IF(C14="relevant",5,0)</f>
        <v>5</v>
      </c>
      <c r="F14" s="704"/>
    </row>
    <row r="15" spans="1:6" ht="13.5">
      <c r="A15" s="21" t="s">
        <v>274</v>
      </c>
      <c r="B15" s="22" t="s">
        <v>275</v>
      </c>
      <c r="C15" s="26" t="s">
        <v>271</v>
      </c>
      <c r="D15" s="24"/>
      <c r="E15" s="25">
        <f>IF(C15="relevant",5,0)</f>
        <v>5</v>
      </c>
      <c r="F15" s="704"/>
    </row>
    <row r="16" spans="1:6" ht="13.5">
      <c r="A16" s="21" t="s">
        <v>276</v>
      </c>
      <c r="B16" s="22" t="s">
        <v>277</v>
      </c>
      <c r="C16" s="26" t="s">
        <v>271</v>
      </c>
      <c r="D16" s="24"/>
      <c r="E16" s="25">
        <f>IF(C16="relevant",10,0)</f>
        <v>10</v>
      </c>
      <c r="F16" s="704"/>
    </row>
    <row r="17" spans="1:6" ht="13.5">
      <c r="A17" s="21" t="s">
        <v>278</v>
      </c>
      <c r="B17" s="22" t="s">
        <v>279</v>
      </c>
      <c r="C17" s="23" t="s">
        <v>271</v>
      </c>
      <c r="D17" s="24"/>
      <c r="E17" s="25">
        <f>IF(C17="relevant",0,0)</f>
        <v>0</v>
      </c>
      <c r="F17" s="704"/>
    </row>
    <row r="18" spans="1:6" ht="13.5">
      <c r="A18" s="21" t="s">
        <v>280</v>
      </c>
      <c r="B18" s="22" t="s">
        <v>281</v>
      </c>
      <c r="C18" s="23" t="s">
        <v>271</v>
      </c>
      <c r="D18" s="24"/>
      <c r="E18" s="25">
        <f>IF(C18="relevant",0,0)</f>
        <v>0</v>
      </c>
      <c r="F18" s="704"/>
    </row>
    <row r="19" spans="1:6" ht="13.5">
      <c r="A19" s="21" t="s">
        <v>282</v>
      </c>
      <c r="B19" s="22" t="s">
        <v>283</v>
      </c>
      <c r="C19" s="26" t="s">
        <v>271</v>
      </c>
      <c r="D19" s="24"/>
      <c r="E19" s="25">
        <f>IF(C19="relevant",15,0)</f>
        <v>15</v>
      </c>
      <c r="F19" s="704"/>
    </row>
    <row r="20" spans="1:6" ht="13.5">
      <c r="A20" s="21" t="s">
        <v>284</v>
      </c>
      <c r="B20" s="22" t="s">
        <v>285</v>
      </c>
      <c r="C20" s="26" t="s">
        <v>271</v>
      </c>
      <c r="D20" s="24"/>
      <c r="E20" s="25">
        <f>IF(C20="relevant",15,0)</f>
        <v>15</v>
      </c>
      <c r="F20" s="704"/>
    </row>
    <row r="21" spans="1:6" ht="13.5">
      <c r="A21" s="21" t="s">
        <v>286</v>
      </c>
      <c r="B21" s="22" t="s">
        <v>287</v>
      </c>
      <c r="C21" s="26" t="s">
        <v>271</v>
      </c>
      <c r="D21" s="24"/>
      <c r="E21" s="25">
        <f>IF(C21="relevant",5,0)</f>
        <v>5</v>
      </c>
      <c r="F21" s="704"/>
    </row>
    <row r="22" spans="1:6" ht="13.5">
      <c r="A22" s="21" t="s">
        <v>288</v>
      </c>
      <c r="B22" s="22" t="s">
        <v>289</v>
      </c>
      <c r="C22" s="23" t="s">
        <v>271</v>
      </c>
      <c r="D22" s="24"/>
      <c r="E22" s="25">
        <f>IF(C22="relevant",15,0)</f>
        <v>15</v>
      </c>
      <c r="F22" s="704"/>
    </row>
    <row r="23" spans="1:6" ht="13.5">
      <c r="A23" s="21" t="s">
        <v>290</v>
      </c>
      <c r="B23" s="22" t="s">
        <v>291</v>
      </c>
      <c r="C23" s="23" t="s">
        <v>271</v>
      </c>
      <c r="D23" s="24"/>
      <c r="E23" s="25">
        <f>IF(C23="relevant",5,0)</f>
        <v>5</v>
      </c>
      <c r="F23" s="704"/>
    </row>
    <row r="24" spans="1:6" ht="13.5">
      <c r="A24" s="21" t="s">
        <v>292</v>
      </c>
      <c r="B24" s="22" t="s">
        <v>293</v>
      </c>
      <c r="C24" s="23" t="s">
        <v>271</v>
      </c>
      <c r="D24" s="24"/>
      <c r="E24" s="25">
        <f>IF(C24="relevant",5,0)</f>
        <v>5</v>
      </c>
      <c r="F24" s="704"/>
    </row>
    <row r="25" spans="1:6" ht="13.5">
      <c r="A25" s="21" t="s">
        <v>294</v>
      </c>
      <c r="B25" s="22" t="s">
        <v>295</v>
      </c>
      <c r="C25" s="23" t="s">
        <v>271</v>
      </c>
      <c r="D25" s="24"/>
      <c r="E25" s="25">
        <f>IF(C25="relevant",5,0)</f>
        <v>5</v>
      </c>
      <c r="F25" s="704"/>
    </row>
    <row r="26" spans="1:6" ht="13.5">
      <c r="A26" s="27" t="s">
        <v>296</v>
      </c>
      <c r="B26" s="28" t="s">
        <v>297</v>
      </c>
      <c r="C26" s="29" t="s">
        <v>271</v>
      </c>
      <c r="D26" s="30"/>
      <c r="E26" s="31">
        <f>IF(C26="relevant",5,0)</f>
        <v>5</v>
      </c>
      <c r="F26" s="705"/>
    </row>
    <row r="225" spans="1:7" s="3" customFormat="1" ht="13.5">
      <c r="A225" s="33"/>
      <c r="B225" s="32" t="s">
        <v>265</v>
      </c>
      <c r="D225" s="4"/>
      <c r="E225" s="4"/>
      <c r="F225" s="5"/>
      <c r="G225" s="5"/>
    </row>
    <row r="226" spans="1:7" s="3" customFormat="1" ht="13.5">
      <c r="A226" s="33"/>
      <c r="B226" s="2" t="s">
        <v>271</v>
      </c>
      <c r="D226" s="4"/>
      <c r="E226" s="4"/>
      <c r="F226" s="5"/>
      <c r="G226" s="5"/>
    </row>
    <row r="227" spans="1:7" s="3" customFormat="1" ht="13.5">
      <c r="A227" s="33"/>
      <c r="B227" s="2" t="s">
        <v>298</v>
      </c>
      <c r="D227" s="4"/>
      <c r="E227" s="4"/>
      <c r="F227" s="5"/>
      <c r="G227" s="5"/>
    </row>
  </sheetData>
  <sheetProtection/>
  <mergeCells count="1">
    <mergeCell ref="F12:F26"/>
  </mergeCells>
  <dataValidations count="1">
    <dataValidation type="list" allowBlank="1" showInputMessage="1" showErrorMessage="1" sqref="C19:C21 C14:C16">
      <formula1>$B$226:$B$227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0"/>
  <sheetViews>
    <sheetView zoomScale="115" zoomScaleNormal="115" zoomScalePageLayoutView="0" workbookViewId="0" topLeftCell="A1">
      <selection activeCell="I26" sqref="I26"/>
    </sheetView>
  </sheetViews>
  <sheetFormatPr defaultColWidth="11.421875" defaultRowHeight="15"/>
  <cols>
    <col min="1" max="1" width="8.7109375" style="33" customWidth="1"/>
    <col min="2" max="2" width="49.7109375" style="2" customWidth="1"/>
    <col min="3" max="3" width="15.7109375" style="3" customWidth="1"/>
    <col min="4" max="4" width="11.421875" style="4" customWidth="1"/>
    <col min="5" max="5" width="12.57421875" style="4" customWidth="1"/>
    <col min="6" max="6" width="13.7109375" style="5" customWidth="1"/>
    <col min="7" max="16384" width="11.421875" style="5" customWidth="1"/>
  </cols>
  <sheetData>
    <row r="1" ht="15">
      <c r="A1" s="1" t="s">
        <v>368</v>
      </c>
    </row>
    <row r="2" ht="15">
      <c r="A2" s="1" t="s">
        <v>550</v>
      </c>
    </row>
    <row r="3" spans="1:2" ht="15">
      <c r="A3" s="6" t="s">
        <v>549</v>
      </c>
      <c r="B3" s="32"/>
    </row>
    <row r="4" spans="1:2" ht="15">
      <c r="A4" s="6" t="s">
        <v>526</v>
      </c>
      <c r="B4" s="139">
        <f>BNB_LABOR_2013_1_Marktversion!G2</f>
        <v>0</v>
      </c>
    </row>
    <row r="5" spans="1:2" ht="15">
      <c r="A5" s="6" t="s">
        <v>527</v>
      </c>
      <c r="B5" s="141"/>
    </row>
    <row r="6" ht="15">
      <c r="A6" s="1"/>
    </row>
    <row r="7" spans="1:2" ht="15">
      <c r="A7" s="1"/>
      <c r="B7" s="7" t="s">
        <v>260</v>
      </c>
    </row>
    <row r="8" spans="1:2" ht="15">
      <c r="A8" s="1"/>
      <c r="B8" s="8" t="s">
        <v>261</v>
      </c>
    </row>
    <row r="9" spans="1:2" ht="15">
      <c r="A9" s="1"/>
      <c r="B9" s="9" t="s">
        <v>262</v>
      </c>
    </row>
    <row r="10" ht="15">
      <c r="A10" s="1"/>
    </row>
    <row r="11" spans="1:7" s="16" customFormat="1" ht="27">
      <c r="A11" s="10" t="s">
        <v>263</v>
      </c>
      <c r="B11" s="11" t="s">
        <v>264</v>
      </c>
      <c r="C11" s="12" t="s">
        <v>265</v>
      </c>
      <c r="D11" s="13" t="s">
        <v>266</v>
      </c>
      <c r="E11" s="13" t="s">
        <v>267</v>
      </c>
      <c r="F11" s="14" t="s">
        <v>268</v>
      </c>
      <c r="G11" s="15"/>
    </row>
    <row r="12" spans="1:6" s="16" customFormat="1" ht="13.5">
      <c r="A12" s="17"/>
      <c r="B12" s="18" t="s">
        <v>240</v>
      </c>
      <c r="C12" s="19"/>
      <c r="D12" s="20">
        <f>SUM(D13:D29)</f>
        <v>0</v>
      </c>
      <c r="E12" s="20">
        <f>SUM(E13:E29)</f>
        <v>100</v>
      </c>
      <c r="F12" s="115">
        <f>D12/E12*100</f>
        <v>0</v>
      </c>
    </row>
    <row r="13" spans="1:6" ht="15">
      <c r="A13" s="21" t="s">
        <v>369</v>
      </c>
      <c r="B13" s="22" t="s">
        <v>370</v>
      </c>
      <c r="C13" s="3" t="s">
        <v>271</v>
      </c>
      <c r="D13" s="24"/>
      <c r="E13" s="25">
        <v>5</v>
      </c>
      <c r="F13" s="116"/>
    </row>
    <row r="14" spans="1:6" ht="15">
      <c r="A14" s="21" t="s">
        <v>371</v>
      </c>
      <c r="B14" s="22" t="s">
        <v>372</v>
      </c>
      <c r="C14" s="3" t="s">
        <v>271</v>
      </c>
      <c r="D14" s="24"/>
      <c r="E14" s="25">
        <v>5</v>
      </c>
      <c r="F14" s="116"/>
    </row>
    <row r="15" spans="1:6" ht="15">
      <c r="A15" s="21" t="s">
        <v>373</v>
      </c>
      <c r="B15" s="22" t="s">
        <v>374</v>
      </c>
      <c r="C15" s="26" t="s">
        <v>271</v>
      </c>
      <c r="D15" s="24"/>
      <c r="E15" s="25">
        <f>IF(C15="relevant",7.5,0)</f>
        <v>7.5</v>
      </c>
      <c r="F15" s="116"/>
    </row>
    <row r="16" spans="1:6" ht="15">
      <c r="A16" s="21" t="s">
        <v>375</v>
      </c>
      <c r="B16" s="22" t="s">
        <v>376</v>
      </c>
      <c r="C16" s="26" t="s">
        <v>271</v>
      </c>
      <c r="D16" s="24"/>
      <c r="E16" s="25">
        <f>IF(C16="relevant",7.5,0)</f>
        <v>7.5</v>
      </c>
      <c r="F16" s="116"/>
    </row>
    <row r="17" spans="1:6" ht="15">
      <c r="A17" s="21" t="s">
        <v>377</v>
      </c>
      <c r="B17" s="22" t="s">
        <v>378</v>
      </c>
      <c r="C17" s="26" t="s">
        <v>271</v>
      </c>
      <c r="D17" s="24"/>
      <c r="E17" s="25">
        <f>IF(C17="relevant",3,0)</f>
        <v>3</v>
      </c>
      <c r="F17" s="116"/>
    </row>
    <row r="18" spans="1:6" ht="15">
      <c r="A18" s="21" t="s">
        <v>379</v>
      </c>
      <c r="B18" s="22" t="s">
        <v>380</v>
      </c>
      <c r="C18" s="26" t="s">
        <v>271</v>
      </c>
      <c r="D18" s="24"/>
      <c r="E18" s="25">
        <f>IF(C18="relevant",3,0)</f>
        <v>3</v>
      </c>
      <c r="F18" s="116"/>
    </row>
    <row r="19" spans="1:6" ht="15">
      <c r="A19" s="21" t="s">
        <v>381</v>
      </c>
      <c r="B19" s="22" t="s">
        <v>382</v>
      </c>
      <c r="C19" s="26" t="s">
        <v>271</v>
      </c>
      <c r="D19" s="24"/>
      <c r="E19" s="25">
        <f>IF(C19="relevant",3,0)</f>
        <v>3</v>
      </c>
      <c r="F19" s="116"/>
    </row>
    <row r="20" spans="1:6" ht="15">
      <c r="A20" s="21" t="s">
        <v>383</v>
      </c>
      <c r="B20" s="22" t="s">
        <v>384</v>
      </c>
      <c r="C20" s="26" t="s">
        <v>271</v>
      </c>
      <c r="D20" s="24"/>
      <c r="E20" s="25">
        <f>IF(C20="relevant",10,0)</f>
        <v>10</v>
      </c>
      <c r="F20" s="116"/>
    </row>
    <row r="21" spans="1:6" ht="15">
      <c r="A21" s="21" t="s">
        <v>385</v>
      </c>
      <c r="B21" s="22" t="s">
        <v>386</v>
      </c>
      <c r="C21" s="26" t="s">
        <v>271</v>
      </c>
      <c r="D21" s="24"/>
      <c r="E21" s="25">
        <f>IF(C21="relevant",10,0)</f>
        <v>10</v>
      </c>
      <c r="F21" s="116"/>
    </row>
    <row r="22" spans="1:6" ht="15">
      <c r="A22" s="21" t="s">
        <v>387</v>
      </c>
      <c r="B22" s="22" t="s">
        <v>388</v>
      </c>
      <c r="C22" s="26" t="s">
        <v>271</v>
      </c>
      <c r="D22" s="24"/>
      <c r="E22" s="25">
        <f>IF(C22="relevant",10,0)</f>
        <v>10</v>
      </c>
      <c r="F22" s="116"/>
    </row>
    <row r="23" spans="1:6" ht="15">
      <c r="A23" s="21" t="s">
        <v>389</v>
      </c>
      <c r="B23" s="22" t="s">
        <v>390</v>
      </c>
      <c r="C23" s="26" t="s">
        <v>271</v>
      </c>
      <c r="D23" s="24"/>
      <c r="E23" s="25">
        <f>IF(C23="relevant",3,0)</f>
        <v>3</v>
      </c>
      <c r="F23" s="116"/>
    </row>
    <row r="24" spans="1:6" ht="15">
      <c r="A24" s="21" t="s">
        <v>391</v>
      </c>
      <c r="B24" s="22" t="s">
        <v>392</v>
      </c>
      <c r="C24" s="26" t="s">
        <v>271</v>
      </c>
      <c r="D24" s="24"/>
      <c r="E24" s="25">
        <f>IF(C24="relevant",13,0)</f>
        <v>13</v>
      </c>
      <c r="F24" s="116"/>
    </row>
    <row r="25" spans="1:6" ht="15">
      <c r="A25" s="21" t="s">
        <v>393</v>
      </c>
      <c r="B25" s="22" t="s">
        <v>394</v>
      </c>
      <c r="C25" s="26" t="s">
        <v>271</v>
      </c>
      <c r="D25" s="24"/>
      <c r="E25" s="25">
        <f>IF(C25="relevant",5,0)</f>
        <v>5</v>
      </c>
      <c r="F25" s="116"/>
    </row>
    <row r="26" spans="1:6" ht="15">
      <c r="A26" s="21" t="s">
        <v>395</v>
      </c>
      <c r="B26" s="22" t="s">
        <v>396</v>
      </c>
      <c r="C26" s="26" t="s">
        <v>271</v>
      </c>
      <c r="D26" s="24"/>
      <c r="E26" s="25">
        <f>IF(C26="relevant",5,0)</f>
        <v>5</v>
      </c>
      <c r="F26" s="116"/>
    </row>
    <row r="27" spans="1:6" ht="15">
      <c r="A27" s="21" t="s">
        <v>397</v>
      </c>
      <c r="B27" s="22" t="s">
        <v>398</v>
      </c>
      <c r="C27" s="26" t="s">
        <v>271</v>
      </c>
      <c r="D27" s="24"/>
      <c r="E27" s="25">
        <f>IF(C27="relevant",3,0)</f>
        <v>3</v>
      </c>
      <c r="F27" s="116"/>
    </row>
    <row r="28" spans="1:6" ht="15">
      <c r="A28" s="21" t="s">
        <v>399</v>
      </c>
      <c r="B28" s="22" t="s">
        <v>400</v>
      </c>
      <c r="C28" s="26" t="s">
        <v>271</v>
      </c>
      <c r="D28" s="24"/>
      <c r="E28" s="25">
        <f>IF(C28="relevant",3,0)</f>
        <v>3</v>
      </c>
      <c r="F28" s="116"/>
    </row>
    <row r="29" spans="1:6" ht="15">
      <c r="A29" s="27" t="s">
        <v>401</v>
      </c>
      <c r="B29" s="28" t="s">
        <v>402</v>
      </c>
      <c r="C29" s="102" t="s">
        <v>271</v>
      </c>
      <c r="D29" s="30"/>
      <c r="E29" s="31">
        <f>IF(C29="relevant",4,0)</f>
        <v>4</v>
      </c>
      <c r="F29" s="117"/>
    </row>
    <row r="228" spans="1:7" s="3" customFormat="1" ht="13.5">
      <c r="A228" s="33"/>
      <c r="B228" s="32" t="s">
        <v>265</v>
      </c>
      <c r="D228" s="4"/>
      <c r="E228" s="4"/>
      <c r="F228" s="5"/>
      <c r="G228" s="5"/>
    </row>
    <row r="229" spans="1:7" s="3" customFormat="1" ht="13.5">
      <c r="A229" s="33"/>
      <c r="B229" s="2" t="s">
        <v>271</v>
      </c>
      <c r="D229" s="4"/>
      <c r="E229" s="4"/>
      <c r="F229" s="5"/>
      <c r="G229" s="5"/>
    </row>
    <row r="230" spans="1:7" s="3" customFormat="1" ht="13.5">
      <c r="A230" s="33"/>
      <c r="B230" s="2" t="s">
        <v>298</v>
      </c>
      <c r="D230" s="4"/>
      <c r="E230" s="4"/>
      <c r="F230" s="5"/>
      <c r="G230" s="5"/>
    </row>
  </sheetData>
  <sheetProtection/>
  <dataValidations count="1">
    <dataValidation type="list" allowBlank="1" showInputMessage="1" showErrorMessage="1" sqref="C15:C29">
      <formula1>$B$229:$B$230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8"/>
  <sheetViews>
    <sheetView showGridLines="0" zoomScale="115" zoomScaleNormal="115" zoomScalePageLayoutView="0" workbookViewId="0" topLeftCell="A1">
      <selection activeCell="H24" sqref="H24"/>
    </sheetView>
  </sheetViews>
  <sheetFormatPr defaultColWidth="11.421875" defaultRowHeight="15"/>
  <cols>
    <col min="1" max="1" width="9.28125" style="33" customWidth="1"/>
    <col min="2" max="2" width="58.140625" style="2" customWidth="1"/>
    <col min="3" max="3" width="15.7109375" style="3" customWidth="1"/>
    <col min="4" max="4" width="11.421875" style="4" customWidth="1"/>
    <col min="5" max="5" width="12.57421875" style="4" customWidth="1"/>
    <col min="6" max="6" width="13.7109375" style="5" customWidth="1"/>
    <col min="7" max="16384" width="11.421875" style="5" customWidth="1"/>
  </cols>
  <sheetData>
    <row r="1" ht="15">
      <c r="A1" s="1" t="s">
        <v>403</v>
      </c>
    </row>
    <row r="2" ht="15">
      <c r="A2" s="1" t="s">
        <v>550</v>
      </c>
    </row>
    <row r="3" ht="15">
      <c r="A3" s="6" t="s">
        <v>549</v>
      </c>
    </row>
    <row r="4" spans="1:2" ht="15">
      <c r="A4" s="6" t="s">
        <v>526</v>
      </c>
      <c r="B4" s="139">
        <f>BNB_LABOR_2013_1_Marktversion!G2</f>
        <v>0</v>
      </c>
    </row>
    <row r="5" spans="1:2" ht="15">
      <c r="A5" s="6" t="s">
        <v>527</v>
      </c>
      <c r="B5" s="141"/>
    </row>
    <row r="6" ht="15">
      <c r="A6" s="1"/>
    </row>
    <row r="7" spans="1:2" ht="15">
      <c r="A7" s="1"/>
      <c r="B7" s="7" t="s">
        <v>260</v>
      </c>
    </row>
    <row r="8" spans="1:2" ht="15">
      <c r="A8" s="1"/>
      <c r="B8" s="8" t="s">
        <v>261</v>
      </c>
    </row>
    <row r="9" spans="1:2" ht="15">
      <c r="A9" s="1"/>
      <c r="B9" s="9" t="s">
        <v>262</v>
      </c>
    </row>
    <row r="10" ht="15">
      <c r="A10" s="1"/>
    </row>
    <row r="11" spans="1:7" s="16" customFormat="1" ht="27">
      <c r="A11" s="10" t="s">
        <v>263</v>
      </c>
      <c r="B11" s="11" t="s">
        <v>264</v>
      </c>
      <c r="C11" s="12" t="s">
        <v>265</v>
      </c>
      <c r="D11" s="13" t="s">
        <v>266</v>
      </c>
      <c r="E11" s="13" t="s">
        <v>267</v>
      </c>
      <c r="F11" s="14" t="s">
        <v>268</v>
      </c>
      <c r="G11" s="15"/>
    </row>
    <row r="12" spans="1:6" s="16" customFormat="1" ht="13.5">
      <c r="A12" s="17"/>
      <c r="B12" s="18" t="s">
        <v>404</v>
      </c>
      <c r="C12" s="19"/>
      <c r="D12" s="20">
        <f>SUM(D13:D27)</f>
        <v>0</v>
      </c>
      <c r="E12" s="20">
        <f>SUM(E13:E27)</f>
        <v>100</v>
      </c>
      <c r="F12" s="115">
        <f>D12/E12*100</f>
        <v>0</v>
      </c>
    </row>
    <row r="13" spans="1:6" ht="15">
      <c r="A13" s="21" t="s">
        <v>405</v>
      </c>
      <c r="B13" s="22" t="s">
        <v>406</v>
      </c>
      <c r="C13" s="26" t="s">
        <v>271</v>
      </c>
      <c r="D13" s="24"/>
      <c r="E13" s="25">
        <f>IF(C13="relevant",15,0)</f>
        <v>15</v>
      </c>
      <c r="F13" s="116"/>
    </row>
    <row r="14" spans="1:6" ht="15">
      <c r="A14" s="21" t="s">
        <v>407</v>
      </c>
      <c r="B14" s="22" t="s">
        <v>408</v>
      </c>
      <c r="C14" s="26" t="s">
        <v>271</v>
      </c>
      <c r="D14" s="24"/>
      <c r="E14" s="25">
        <f>IF(C14="relevant",10,0)</f>
        <v>10</v>
      </c>
      <c r="F14" s="116"/>
    </row>
    <row r="15" spans="1:6" ht="15">
      <c r="A15" s="21" t="s">
        <v>409</v>
      </c>
      <c r="B15" s="22" t="s">
        <v>410</v>
      </c>
      <c r="C15" s="26" t="s">
        <v>271</v>
      </c>
      <c r="D15" s="24"/>
      <c r="E15" s="25">
        <f>IF(C15="relevant",10,0)</f>
        <v>10</v>
      </c>
      <c r="F15" s="116"/>
    </row>
    <row r="16" spans="1:6" ht="15">
      <c r="A16" s="21" t="s">
        <v>389</v>
      </c>
      <c r="B16" s="22" t="s">
        <v>411</v>
      </c>
      <c r="C16" s="26" t="s">
        <v>271</v>
      </c>
      <c r="D16" s="24"/>
      <c r="E16" s="25">
        <f>IF(C16="relevant",7,0)</f>
        <v>7</v>
      </c>
      <c r="F16" s="116"/>
    </row>
    <row r="17" spans="1:6" ht="15">
      <c r="A17" s="21" t="s">
        <v>412</v>
      </c>
      <c r="B17" s="22" t="s">
        <v>413</v>
      </c>
      <c r="C17" s="26" t="s">
        <v>271</v>
      </c>
      <c r="D17" s="24"/>
      <c r="E17" s="25">
        <f>IF(C17="relevant",5,0)</f>
        <v>5</v>
      </c>
      <c r="F17" s="116"/>
    </row>
    <row r="18" spans="1:6" ht="15">
      <c r="A18" s="21" t="s">
        <v>414</v>
      </c>
      <c r="B18" s="22" t="s">
        <v>415</v>
      </c>
      <c r="C18" s="26" t="s">
        <v>271</v>
      </c>
      <c r="D18" s="24"/>
      <c r="E18" s="25">
        <f>IF(C18="relevant",7,0)</f>
        <v>7</v>
      </c>
      <c r="F18" s="116"/>
    </row>
    <row r="19" spans="1:6" ht="15">
      <c r="A19" s="21" t="s">
        <v>401</v>
      </c>
      <c r="B19" s="22" t="s">
        <v>416</v>
      </c>
      <c r="C19" s="26" t="s">
        <v>271</v>
      </c>
      <c r="D19" s="24"/>
      <c r="E19" s="25">
        <f>IF(C19="relevant",7,0)</f>
        <v>7</v>
      </c>
      <c r="F19" s="116"/>
    </row>
    <row r="20" spans="1:6" ht="15">
      <c r="A20" s="21" t="s">
        <v>417</v>
      </c>
      <c r="B20" s="22" t="s">
        <v>418</v>
      </c>
      <c r="C20" s="26" t="s">
        <v>271</v>
      </c>
      <c r="D20" s="24"/>
      <c r="E20" s="25">
        <f>IF(C20="relevant",6,0)</f>
        <v>6</v>
      </c>
      <c r="F20" s="116"/>
    </row>
    <row r="21" spans="1:6" ht="15">
      <c r="A21" s="21" t="s">
        <v>419</v>
      </c>
      <c r="B21" s="22" t="s">
        <v>420</v>
      </c>
      <c r="C21" s="26" t="s">
        <v>271</v>
      </c>
      <c r="D21" s="24"/>
      <c r="E21" s="25">
        <f>IF(C21="relevant",7,0)</f>
        <v>7</v>
      </c>
      <c r="F21" s="116"/>
    </row>
    <row r="22" spans="1:6" ht="15">
      <c r="A22" s="21" t="s">
        <v>421</v>
      </c>
      <c r="B22" s="22" t="s">
        <v>422</v>
      </c>
      <c r="C22" s="26" t="s">
        <v>271</v>
      </c>
      <c r="D22" s="24"/>
      <c r="E22" s="25">
        <f>IF(C22="relevant",6,0)</f>
        <v>6</v>
      </c>
      <c r="F22" s="116"/>
    </row>
    <row r="23" spans="1:6" ht="15">
      <c r="A23" s="21" t="s">
        <v>423</v>
      </c>
      <c r="B23" s="22" t="s">
        <v>424</v>
      </c>
      <c r="C23" s="26" t="s">
        <v>271</v>
      </c>
      <c r="D23" s="24"/>
      <c r="E23" s="25">
        <f>IF(C23="relevant",3,0)</f>
        <v>3</v>
      </c>
      <c r="F23" s="116"/>
    </row>
    <row r="24" spans="1:6" ht="15">
      <c r="A24" s="21" t="s">
        <v>425</v>
      </c>
      <c r="B24" s="22" t="s">
        <v>426</v>
      </c>
      <c r="C24" s="26" t="s">
        <v>271</v>
      </c>
      <c r="D24" s="24"/>
      <c r="E24" s="25">
        <f>IF(C24="relevant",3,0)</f>
        <v>3</v>
      </c>
      <c r="F24" s="116"/>
    </row>
    <row r="25" spans="1:6" ht="15">
      <c r="A25" s="21" t="s">
        <v>427</v>
      </c>
      <c r="B25" s="22" t="s">
        <v>428</v>
      </c>
      <c r="C25" s="26" t="s">
        <v>271</v>
      </c>
      <c r="D25" s="24"/>
      <c r="E25" s="25">
        <f>IF(C25="relevant",3,0)</f>
        <v>3</v>
      </c>
      <c r="F25" s="116"/>
    </row>
    <row r="26" spans="1:6" ht="15">
      <c r="A26" s="21" t="s">
        <v>429</v>
      </c>
      <c r="B26" s="22" t="s">
        <v>430</v>
      </c>
      <c r="C26" s="26" t="s">
        <v>271</v>
      </c>
      <c r="D26" s="24"/>
      <c r="E26" s="25">
        <f>IF(C26="relevant",4,0)</f>
        <v>4</v>
      </c>
      <c r="F26" s="116"/>
    </row>
    <row r="27" spans="1:6" ht="15">
      <c r="A27" s="27" t="s">
        <v>431</v>
      </c>
      <c r="B27" s="28" t="s">
        <v>432</v>
      </c>
      <c r="C27" s="102" t="s">
        <v>271</v>
      </c>
      <c r="D27" s="30"/>
      <c r="E27" s="31">
        <v>7</v>
      </c>
      <c r="F27" s="117"/>
    </row>
    <row r="226" spans="1:7" s="3" customFormat="1" ht="13.5">
      <c r="A226" s="33"/>
      <c r="B226" s="32" t="s">
        <v>265</v>
      </c>
      <c r="D226" s="4"/>
      <c r="E226" s="4"/>
      <c r="F226" s="5"/>
      <c r="G226" s="5"/>
    </row>
    <row r="227" spans="1:7" s="3" customFormat="1" ht="13.5">
      <c r="A227" s="33"/>
      <c r="B227" s="2" t="s">
        <v>271</v>
      </c>
      <c r="D227" s="4"/>
      <c r="E227" s="4"/>
      <c r="F227" s="5"/>
      <c r="G227" s="5"/>
    </row>
    <row r="228" spans="1:7" s="3" customFormat="1" ht="13.5">
      <c r="A228" s="33"/>
      <c r="B228" s="2" t="s">
        <v>298</v>
      </c>
      <c r="D228" s="4"/>
      <c r="E228" s="4"/>
      <c r="F228" s="5"/>
      <c r="G228" s="5"/>
    </row>
  </sheetData>
  <sheetProtection/>
  <dataValidations count="1">
    <dataValidation type="list" allowBlank="1" showInputMessage="1" showErrorMessage="1" sqref="C13:C27">
      <formula1>$B$227:$B$228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2"/>
  <sheetViews>
    <sheetView showGridLines="0" zoomScale="115" zoomScaleNormal="115" zoomScalePageLayoutView="0" workbookViewId="0" topLeftCell="A1">
      <pane ySplit="11" topLeftCell="A12" activePane="bottomLeft" state="frozen"/>
      <selection pane="topLeft" activeCell="A1" sqref="A1"/>
      <selection pane="bottomLeft" activeCell="J8" sqref="J8"/>
    </sheetView>
  </sheetViews>
  <sheetFormatPr defaultColWidth="11.421875" defaultRowHeight="15"/>
  <cols>
    <col min="1" max="1" width="8.8515625" style="33" customWidth="1"/>
    <col min="2" max="2" width="38.140625" style="2" customWidth="1"/>
    <col min="3" max="3" width="8.00390625" style="2" customWidth="1"/>
    <col min="4" max="4" width="15.7109375" style="3" customWidth="1"/>
    <col min="5" max="5" width="11.421875" style="4" customWidth="1"/>
    <col min="6" max="6" width="12.57421875" style="4" customWidth="1"/>
    <col min="7" max="7" width="12.7109375" style="103" customWidth="1"/>
    <col min="8" max="8" width="12.8515625" style="104" customWidth="1"/>
    <col min="9" max="9" width="19.421875" style="5" customWidth="1"/>
    <col min="10" max="16384" width="11.421875" style="5" customWidth="1"/>
  </cols>
  <sheetData>
    <row r="1" ht="14.25">
      <c r="A1" s="1" t="s">
        <v>433</v>
      </c>
    </row>
    <row r="2" ht="14.25">
      <c r="A2" s="1" t="s">
        <v>550</v>
      </c>
    </row>
    <row r="3" ht="14.25">
      <c r="A3" s="6" t="s">
        <v>549</v>
      </c>
    </row>
    <row r="4" spans="1:8" ht="14.25">
      <c r="A4" s="6" t="s">
        <v>526</v>
      </c>
      <c r="B4" s="139">
        <f>BNB_LABOR_2013_1_Marktversion!G2</f>
        <v>0</v>
      </c>
      <c r="C4" s="3"/>
      <c r="D4" s="4"/>
      <c r="F4" s="5"/>
      <c r="G4" s="5"/>
      <c r="H4" s="5"/>
    </row>
    <row r="5" spans="1:8" ht="14.25">
      <c r="A5" s="6" t="s">
        <v>527</v>
      </c>
      <c r="B5" s="141"/>
      <c r="C5" s="3"/>
      <c r="D5" s="4"/>
      <c r="F5" s="5"/>
      <c r="G5" s="5"/>
      <c r="H5" s="5"/>
    </row>
    <row r="6" ht="14.25">
      <c r="A6" s="1"/>
    </row>
    <row r="7" spans="1:2" ht="14.25">
      <c r="A7" s="1"/>
      <c r="B7" s="7" t="s">
        <v>260</v>
      </c>
    </row>
    <row r="8" spans="1:2" ht="14.25">
      <c r="A8" s="1"/>
      <c r="B8" s="8" t="s">
        <v>261</v>
      </c>
    </row>
    <row r="9" spans="1:2" ht="14.25">
      <c r="A9" s="1"/>
      <c r="B9" s="9" t="s">
        <v>262</v>
      </c>
    </row>
    <row r="10" ht="14.25">
      <c r="A10" s="1"/>
    </row>
    <row r="11" spans="1:9" s="16" customFormat="1" ht="38.25">
      <c r="A11" s="10" t="s">
        <v>263</v>
      </c>
      <c r="B11" s="11" t="s">
        <v>264</v>
      </c>
      <c r="C11" s="11"/>
      <c r="D11" s="12" t="s">
        <v>265</v>
      </c>
      <c r="E11" s="13" t="s">
        <v>266</v>
      </c>
      <c r="F11" s="13" t="s">
        <v>267</v>
      </c>
      <c r="G11" s="105" t="s">
        <v>268</v>
      </c>
      <c r="H11" s="106" t="s">
        <v>434</v>
      </c>
      <c r="I11" s="107" t="s">
        <v>435</v>
      </c>
    </row>
    <row r="12" spans="1:9" s="16" customFormat="1" ht="12.75">
      <c r="A12" s="17" t="s">
        <v>405</v>
      </c>
      <c r="B12" s="18" t="s">
        <v>436</v>
      </c>
      <c r="C12" s="18"/>
      <c r="D12" s="19"/>
      <c r="E12" s="20">
        <f>SUM(E13:E20)</f>
        <v>0</v>
      </c>
      <c r="F12" s="20">
        <f>SUM(F13:F20)</f>
        <v>100</v>
      </c>
      <c r="G12" s="709">
        <f>E12/F12*100</f>
        <v>0</v>
      </c>
      <c r="H12" s="706">
        <v>0.2</v>
      </c>
      <c r="I12" s="118">
        <f>(G12*H12)+(G21*H21)+(G29*H29)+(G47*H47)+(G57*H57)+(G61*H61)</f>
        <v>0</v>
      </c>
    </row>
    <row r="13" spans="1:9" ht="13.5" customHeight="1">
      <c r="A13" s="21" t="s">
        <v>437</v>
      </c>
      <c r="B13" s="22" t="s">
        <v>438</v>
      </c>
      <c r="C13" s="22"/>
      <c r="D13" s="26" t="s">
        <v>271</v>
      </c>
      <c r="E13" s="24"/>
      <c r="F13" s="25">
        <f>IF(D13="relevant",20,0)</f>
        <v>20</v>
      </c>
      <c r="G13" s="712"/>
      <c r="H13" s="707"/>
      <c r="I13" s="119"/>
    </row>
    <row r="14" spans="1:9" ht="13.5" customHeight="1">
      <c r="A14" s="21" t="s">
        <v>439</v>
      </c>
      <c r="B14" s="108" t="s">
        <v>440</v>
      </c>
      <c r="C14" s="108"/>
      <c r="D14" s="26" t="s">
        <v>271</v>
      </c>
      <c r="E14" s="24"/>
      <c r="F14" s="25">
        <f>IF(D14="relevant",15,0)</f>
        <v>15</v>
      </c>
      <c r="G14" s="712"/>
      <c r="H14" s="707"/>
      <c r="I14" s="119"/>
    </row>
    <row r="15" spans="1:9" ht="13.5" customHeight="1">
      <c r="A15" s="21" t="s">
        <v>441</v>
      </c>
      <c r="B15" s="108" t="s">
        <v>442</v>
      </c>
      <c r="C15" s="108"/>
      <c r="D15" s="26" t="s">
        <v>271</v>
      </c>
      <c r="E15" s="24"/>
      <c r="F15" s="25">
        <f>IF(D15="relevant",5,0)</f>
        <v>5</v>
      </c>
      <c r="G15" s="712"/>
      <c r="H15" s="707"/>
      <c r="I15" s="119"/>
    </row>
    <row r="16" spans="1:9" ht="13.5" customHeight="1">
      <c r="A16" s="21" t="s">
        <v>443</v>
      </c>
      <c r="B16" s="108" t="s">
        <v>444</v>
      </c>
      <c r="C16" s="108"/>
      <c r="D16" s="26" t="s">
        <v>271</v>
      </c>
      <c r="E16" s="24"/>
      <c r="F16" s="25">
        <f>IF(D16="relevant",15,0)</f>
        <v>15</v>
      </c>
      <c r="G16" s="712"/>
      <c r="H16" s="707"/>
      <c r="I16" s="119"/>
    </row>
    <row r="17" spans="1:9" ht="13.5" customHeight="1">
      <c r="A17" s="21" t="s">
        <v>443</v>
      </c>
      <c r="B17" s="108" t="s">
        <v>445</v>
      </c>
      <c r="C17" s="108"/>
      <c r="D17" s="26" t="s">
        <v>271</v>
      </c>
      <c r="E17" s="24"/>
      <c r="F17" s="25">
        <f>IF(D17="relevant",20,0)</f>
        <v>20</v>
      </c>
      <c r="G17" s="712"/>
      <c r="H17" s="707"/>
      <c r="I17" s="119"/>
    </row>
    <row r="18" spans="1:9" ht="13.5" customHeight="1">
      <c r="A18" s="21" t="s">
        <v>446</v>
      </c>
      <c r="B18" s="108" t="s">
        <v>447</v>
      </c>
      <c r="C18" s="108"/>
      <c r="D18" s="26" t="s">
        <v>271</v>
      </c>
      <c r="E18" s="24"/>
      <c r="F18" s="25">
        <f>IF(D18="relevant",10,0)</f>
        <v>10</v>
      </c>
      <c r="G18" s="712"/>
      <c r="H18" s="707"/>
      <c r="I18" s="119"/>
    </row>
    <row r="19" spans="1:9" ht="13.5" customHeight="1">
      <c r="A19" s="21" t="s">
        <v>448</v>
      </c>
      <c r="B19" s="108" t="s">
        <v>449</v>
      </c>
      <c r="C19" s="108"/>
      <c r="D19" s="26" t="s">
        <v>271</v>
      </c>
      <c r="E19" s="24"/>
      <c r="F19" s="25">
        <f>IF(D19="relevant",5,0)</f>
        <v>5</v>
      </c>
      <c r="G19" s="712"/>
      <c r="H19" s="707"/>
      <c r="I19" s="119"/>
    </row>
    <row r="20" spans="1:9" ht="13.5" customHeight="1">
      <c r="A20" s="27" t="s">
        <v>450</v>
      </c>
      <c r="B20" s="109" t="s">
        <v>451</v>
      </c>
      <c r="C20" s="109"/>
      <c r="D20" s="102" t="s">
        <v>271</v>
      </c>
      <c r="E20" s="30"/>
      <c r="F20" s="31">
        <f>IF(D20="relevant",10,0)</f>
        <v>10</v>
      </c>
      <c r="G20" s="711"/>
      <c r="H20" s="708"/>
      <c r="I20" s="119"/>
    </row>
    <row r="21" spans="1:9" ht="15">
      <c r="A21" s="17" t="s">
        <v>407</v>
      </c>
      <c r="B21" s="18" t="s">
        <v>452</v>
      </c>
      <c r="C21" s="18"/>
      <c r="D21" s="19"/>
      <c r="E21" s="20">
        <f>SUM(E22:E28)</f>
        <v>0</v>
      </c>
      <c r="F21" s="20">
        <f>SUM(F22:F28)</f>
        <v>100</v>
      </c>
      <c r="G21" s="709">
        <f>E21/F21*100</f>
        <v>0</v>
      </c>
      <c r="H21" s="706">
        <v>0.1</v>
      </c>
      <c r="I21" s="119"/>
    </row>
    <row r="22" spans="1:9" ht="15">
      <c r="A22" s="21" t="s">
        <v>453</v>
      </c>
      <c r="B22" s="108" t="s">
        <v>454</v>
      </c>
      <c r="C22" s="108"/>
      <c r="D22" s="26" t="s">
        <v>271</v>
      </c>
      <c r="E22" s="24"/>
      <c r="F22" s="25">
        <f>IF(D22="relevant",15,0)</f>
        <v>15</v>
      </c>
      <c r="G22" s="710"/>
      <c r="H22" s="707"/>
      <c r="I22" s="119"/>
    </row>
    <row r="23" spans="1:9" ht="15">
      <c r="A23" s="21" t="s">
        <v>455</v>
      </c>
      <c r="B23" s="108" t="s">
        <v>456</v>
      </c>
      <c r="C23" s="108"/>
      <c r="D23" s="26" t="s">
        <v>271</v>
      </c>
      <c r="E23" s="24"/>
      <c r="F23" s="25">
        <f>IF(D23="relevant",15,0)</f>
        <v>15</v>
      </c>
      <c r="G23" s="710"/>
      <c r="H23" s="707"/>
      <c r="I23" s="119"/>
    </row>
    <row r="24" spans="1:9" ht="15">
      <c r="A24" s="21" t="s">
        <v>375</v>
      </c>
      <c r="B24" s="108" t="s">
        <v>457</v>
      </c>
      <c r="C24" s="108"/>
      <c r="D24" s="26" t="s">
        <v>271</v>
      </c>
      <c r="E24" s="24"/>
      <c r="F24" s="25">
        <f>IF(D24="relevant",10,0)</f>
        <v>10</v>
      </c>
      <c r="G24" s="710"/>
      <c r="H24" s="707"/>
      <c r="I24" s="119"/>
    </row>
    <row r="25" spans="1:9" ht="15">
      <c r="A25" s="21" t="s">
        <v>458</v>
      </c>
      <c r="B25" s="108" t="s">
        <v>459</v>
      </c>
      <c r="C25" s="108"/>
      <c r="D25" s="26" t="s">
        <v>271</v>
      </c>
      <c r="E25" s="24"/>
      <c r="F25" s="25">
        <f>IF(D25="relevant",15,0)</f>
        <v>15</v>
      </c>
      <c r="G25" s="710"/>
      <c r="H25" s="707"/>
      <c r="I25" s="119"/>
    </row>
    <row r="26" spans="1:9" ht="15">
      <c r="A26" s="21" t="s">
        <v>460</v>
      </c>
      <c r="B26" s="108" t="s">
        <v>461</v>
      </c>
      <c r="C26" s="108"/>
      <c r="D26" s="26" t="s">
        <v>271</v>
      </c>
      <c r="E26" s="24"/>
      <c r="F26" s="110">
        <f>IF(D26="relevant",15,0)</f>
        <v>15</v>
      </c>
      <c r="G26" s="710"/>
      <c r="H26" s="707"/>
      <c r="I26" s="119"/>
    </row>
    <row r="27" spans="1:9" ht="15">
      <c r="A27" s="21" t="s">
        <v>462</v>
      </c>
      <c r="B27" s="108" t="s">
        <v>449</v>
      </c>
      <c r="C27" s="108"/>
      <c r="D27" s="26" t="s">
        <v>271</v>
      </c>
      <c r="E27" s="24"/>
      <c r="F27" s="110">
        <f>IF(D27="relevant",15,0)</f>
        <v>15</v>
      </c>
      <c r="G27" s="710"/>
      <c r="H27" s="707"/>
      <c r="I27" s="119"/>
    </row>
    <row r="28" spans="1:9" ht="15">
      <c r="A28" s="21" t="s">
        <v>463</v>
      </c>
      <c r="B28" s="108" t="s">
        <v>464</v>
      </c>
      <c r="C28" s="108"/>
      <c r="D28" s="26" t="s">
        <v>271</v>
      </c>
      <c r="E28" s="24"/>
      <c r="F28" s="110">
        <f>IF(D28="relevant",15,0)</f>
        <v>15</v>
      </c>
      <c r="G28" s="710"/>
      <c r="H28" s="707"/>
      <c r="I28" s="119"/>
    </row>
    <row r="29" spans="1:9" ht="15">
      <c r="A29" s="17" t="s">
        <v>409</v>
      </c>
      <c r="B29" s="18" t="s">
        <v>418</v>
      </c>
      <c r="C29" s="18"/>
      <c r="D29" s="19"/>
      <c r="E29" s="20">
        <f>SUM(E36:E46)+(C31*E30)+(C33*E32)+(C35*E34)</f>
        <v>0</v>
      </c>
      <c r="F29" s="20">
        <f>SUM(F36:F46)+(C31*F30)+(C33*F32)+(C35*F34)</f>
        <v>100</v>
      </c>
      <c r="G29" s="709">
        <f>E29/F29*100</f>
        <v>0</v>
      </c>
      <c r="H29" s="706">
        <v>0.3</v>
      </c>
      <c r="I29" s="119"/>
    </row>
    <row r="30" spans="1:9" ht="15">
      <c r="A30" s="21" t="s">
        <v>465</v>
      </c>
      <c r="B30" s="108" t="s">
        <v>466</v>
      </c>
      <c r="C30" s="108"/>
      <c r="D30" s="111"/>
      <c r="E30" s="24"/>
      <c r="F30" s="25">
        <v>10</v>
      </c>
      <c r="G30" s="710"/>
      <c r="H30" s="707"/>
      <c r="I30" s="119"/>
    </row>
    <row r="31" spans="1:9" ht="15">
      <c r="A31" s="21"/>
      <c r="B31" s="108" t="s">
        <v>467</v>
      </c>
      <c r="C31" s="112">
        <v>0.5</v>
      </c>
      <c r="D31" s="111"/>
      <c r="E31" s="111"/>
      <c r="F31" s="25"/>
      <c r="G31" s="710"/>
      <c r="H31" s="707"/>
      <c r="I31" s="119"/>
    </row>
    <row r="32" spans="1:9" ht="15">
      <c r="A32" s="21" t="s">
        <v>468</v>
      </c>
      <c r="B32" s="108" t="s">
        <v>469</v>
      </c>
      <c r="C32" s="108"/>
      <c r="D32" s="111"/>
      <c r="E32" s="24"/>
      <c r="F32" s="25">
        <v>10</v>
      </c>
      <c r="G32" s="710"/>
      <c r="H32" s="707"/>
      <c r="I32" s="119"/>
    </row>
    <row r="33" spans="1:9" ht="15">
      <c r="A33" s="21"/>
      <c r="B33" s="108" t="s">
        <v>470</v>
      </c>
      <c r="C33" s="112">
        <v>0.3</v>
      </c>
      <c r="D33" s="111"/>
      <c r="E33" s="111"/>
      <c r="F33" s="25"/>
      <c r="G33" s="710"/>
      <c r="H33" s="707"/>
      <c r="I33" s="119"/>
    </row>
    <row r="34" spans="1:9" ht="15">
      <c r="A34" s="21" t="s">
        <v>471</v>
      </c>
      <c r="B34" s="108" t="s">
        <v>472</v>
      </c>
      <c r="C34" s="108"/>
      <c r="D34" s="111"/>
      <c r="E34" s="24"/>
      <c r="F34" s="25">
        <v>10</v>
      </c>
      <c r="G34" s="710"/>
      <c r="H34" s="707"/>
      <c r="I34" s="119"/>
    </row>
    <row r="35" spans="1:9" ht="15">
      <c r="A35" s="21"/>
      <c r="B35" s="108" t="s">
        <v>473</v>
      </c>
      <c r="C35" s="112">
        <v>0.2</v>
      </c>
      <c r="D35" s="111"/>
      <c r="E35" s="111"/>
      <c r="F35" s="25"/>
      <c r="G35" s="710"/>
      <c r="H35" s="707"/>
      <c r="I35" s="119"/>
    </row>
    <row r="36" spans="1:9" ht="15">
      <c r="A36" s="21" t="s">
        <v>383</v>
      </c>
      <c r="B36" s="108" t="s">
        <v>474</v>
      </c>
      <c r="C36" s="113"/>
      <c r="D36" s="26" t="s">
        <v>271</v>
      </c>
      <c r="E36" s="24"/>
      <c r="F36" s="25">
        <f>IF(D36="relevant",8,0)</f>
        <v>8</v>
      </c>
      <c r="G36" s="710"/>
      <c r="H36" s="707"/>
      <c r="I36" s="119"/>
    </row>
    <row r="37" spans="1:9" ht="15">
      <c r="A37" s="21" t="s">
        <v>475</v>
      </c>
      <c r="B37" s="108" t="s">
        <v>476</v>
      </c>
      <c r="C37" s="113"/>
      <c r="D37" s="26" t="s">
        <v>271</v>
      </c>
      <c r="E37" s="24"/>
      <c r="F37" s="25">
        <f>IF(D37="relevant",7,0)</f>
        <v>7</v>
      </c>
      <c r="G37" s="710"/>
      <c r="H37" s="707"/>
      <c r="I37" s="119"/>
    </row>
    <row r="38" spans="1:9" ht="15">
      <c r="A38" s="21" t="s">
        <v>477</v>
      </c>
      <c r="B38" s="108" t="s">
        <v>478</v>
      </c>
      <c r="C38" s="113"/>
      <c r="D38" s="26" t="s">
        <v>271</v>
      </c>
      <c r="E38" s="24"/>
      <c r="F38" s="25">
        <f>IF(D38="relevant",7,0)</f>
        <v>7</v>
      </c>
      <c r="G38" s="710"/>
      <c r="H38" s="707"/>
      <c r="I38" s="119"/>
    </row>
    <row r="39" spans="1:9" ht="15">
      <c r="A39" s="21" t="s">
        <v>387</v>
      </c>
      <c r="B39" s="108" t="s">
        <v>479</v>
      </c>
      <c r="C39" s="113"/>
      <c r="D39" s="26" t="s">
        <v>271</v>
      </c>
      <c r="E39" s="24"/>
      <c r="F39" s="110">
        <f>IF(D39="relevant",10,0)</f>
        <v>10</v>
      </c>
      <c r="G39" s="710"/>
      <c r="H39" s="707"/>
      <c r="I39" s="119"/>
    </row>
    <row r="40" spans="1:9" ht="15">
      <c r="A40" s="21" t="s">
        <v>480</v>
      </c>
      <c r="B40" s="108" t="s">
        <v>481</v>
      </c>
      <c r="C40" s="113"/>
      <c r="D40" s="26" t="s">
        <v>271</v>
      </c>
      <c r="E40" s="24"/>
      <c r="F40" s="25">
        <f>IF(D40="relevant",5,0)</f>
        <v>5</v>
      </c>
      <c r="G40" s="710"/>
      <c r="H40" s="707"/>
      <c r="I40" s="119"/>
    </row>
    <row r="41" spans="1:9" ht="15">
      <c r="A41" s="21" t="s">
        <v>482</v>
      </c>
      <c r="B41" s="108" t="s">
        <v>483</v>
      </c>
      <c r="C41" s="113"/>
      <c r="D41" s="26" t="s">
        <v>271</v>
      </c>
      <c r="E41" s="24"/>
      <c r="F41" s="25">
        <f>IF(D41="relevant",7,0)</f>
        <v>7</v>
      </c>
      <c r="G41" s="710"/>
      <c r="H41" s="707"/>
      <c r="I41" s="119"/>
    </row>
    <row r="42" spans="1:9" ht="15">
      <c r="A42" s="21" t="s">
        <v>484</v>
      </c>
      <c r="B42" s="108" t="s">
        <v>485</v>
      </c>
      <c r="C42" s="113"/>
      <c r="D42" s="26" t="s">
        <v>271</v>
      </c>
      <c r="E42" s="24"/>
      <c r="F42" s="25">
        <f>IF(D42="relevant",10,0)</f>
        <v>10</v>
      </c>
      <c r="G42" s="710"/>
      <c r="H42" s="707"/>
      <c r="I42" s="119"/>
    </row>
    <row r="43" spans="1:9" ht="15">
      <c r="A43" s="21" t="s">
        <v>486</v>
      </c>
      <c r="B43" s="108" t="s">
        <v>487</v>
      </c>
      <c r="C43" s="113"/>
      <c r="D43" s="26" t="s">
        <v>271</v>
      </c>
      <c r="E43" s="24"/>
      <c r="F43" s="25">
        <f>IF(D43="relevant",10,0)</f>
        <v>10</v>
      </c>
      <c r="G43" s="710"/>
      <c r="H43" s="707"/>
      <c r="I43" s="119"/>
    </row>
    <row r="44" spans="1:9" ht="15">
      <c r="A44" s="21" t="s">
        <v>488</v>
      </c>
      <c r="B44" s="108" t="s">
        <v>489</v>
      </c>
      <c r="C44" s="113"/>
      <c r="D44" s="26" t="s">
        <v>271</v>
      </c>
      <c r="E44" s="24"/>
      <c r="F44" s="25">
        <f>IF(D44="relevant",10,0)</f>
        <v>10</v>
      </c>
      <c r="G44" s="710"/>
      <c r="H44" s="707"/>
      <c r="I44" s="119"/>
    </row>
    <row r="45" spans="1:9" ht="15">
      <c r="A45" s="21" t="s">
        <v>490</v>
      </c>
      <c r="B45" s="108" t="s">
        <v>491</v>
      </c>
      <c r="C45" s="113"/>
      <c r="D45" s="26" t="s">
        <v>271</v>
      </c>
      <c r="E45" s="24"/>
      <c r="F45" s="25">
        <f>IF(D45="relevant",8,0)</f>
        <v>8</v>
      </c>
      <c r="G45" s="710"/>
      <c r="H45" s="707"/>
      <c r="I45" s="119"/>
    </row>
    <row r="46" spans="1:9" ht="15">
      <c r="A46" s="27" t="s">
        <v>492</v>
      </c>
      <c r="B46" s="109" t="s">
        <v>493</v>
      </c>
      <c r="C46" s="114"/>
      <c r="D46" s="102" t="s">
        <v>271</v>
      </c>
      <c r="E46" s="30"/>
      <c r="F46" s="31">
        <f>IF(D46="relevant",8,0)</f>
        <v>8</v>
      </c>
      <c r="G46" s="711"/>
      <c r="H46" s="708"/>
      <c r="I46" s="119"/>
    </row>
    <row r="47" spans="1:9" ht="15">
      <c r="A47" s="17" t="s">
        <v>389</v>
      </c>
      <c r="B47" s="18" t="s">
        <v>494</v>
      </c>
      <c r="C47" s="18"/>
      <c r="D47" s="19"/>
      <c r="E47" s="20">
        <f>SUM(E48:E56)</f>
        <v>0</v>
      </c>
      <c r="F47" s="20">
        <f>SUM(F48:F56)</f>
        <v>100</v>
      </c>
      <c r="G47" s="709">
        <f>E47/F47*100</f>
        <v>0</v>
      </c>
      <c r="H47" s="706">
        <v>0.1</v>
      </c>
      <c r="I47" s="119"/>
    </row>
    <row r="48" spans="1:9" ht="15">
      <c r="A48" s="21" t="s">
        <v>495</v>
      </c>
      <c r="B48" s="108" t="s">
        <v>496</v>
      </c>
      <c r="C48" s="113"/>
      <c r="D48" s="26" t="s">
        <v>271</v>
      </c>
      <c r="E48" s="24"/>
      <c r="F48" s="25">
        <f>IF(D48="relevant",15,0)</f>
        <v>15</v>
      </c>
      <c r="G48" s="710"/>
      <c r="H48" s="707"/>
      <c r="I48" s="119"/>
    </row>
    <row r="49" spans="1:9" ht="15">
      <c r="A49" s="21" t="s">
        <v>497</v>
      </c>
      <c r="B49" s="108" t="s">
        <v>498</v>
      </c>
      <c r="C49" s="113"/>
      <c r="D49" s="26" t="s">
        <v>271</v>
      </c>
      <c r="E49" s="24"/>
      <c r="F49" s="25">
        <f>IF(D49="relevant",15,0)</f>
        <v>15</v>
      </c>
      <c r="G49" s="710"/>
      <c r="H49" s="707"/>
      <c r="I49" s="119"/>
    </row>
    <row r="50" spans="1:9" ht="15">
      <c r="A50" s="21" t="s">
        <v>499</v>
      </c>
      <c r="B50" s="108" t="s">
        <v>500</v>
      </c>
      <c r="C50" s="113"/>
      <c r="D50" s="26" t="s">
        <v>271</v>
      </c>
      <c r="E50" s="24"/>
      <c r="F50" s="25">
        <f>IF(D50="relevant",10,0)</f>
        <v>10</v>
      </c>
      <c r="G50" s="710"/>
      <c r="H50" s="707"/>
      <c r="I50" s="119"/>
    </row>
    <row r="51" spans="1:9" ht="15">
      <c r="A51" s="21" t="s">
        <v>501</v>
      </c>
      <c r="B51" s="108" t="s">
        <v>502</v>
      </c>
      <c r="C51" s="113"/>
      <c r="D51" s="26" t="s">
        <v>271</v>
      </c>
      <c r="E51" s="24"/>
      <c r="F51" s="25">
        <f>IF(D51="relevant",10,0)</f>
        <v>10</v>
      </c>
      <c r="G51" s="710"/>
      <c r="H51" s="707"/>
      <c r="I51" s="119"/>
    </row>
    <row r="52" spans="1:9" ht="15">
      <c r="A52" s="21" t="s">
        <v>503</v>
      </c>
      <c r="B52" s="108" t="s">
        <v>504</v>
      </c>
      <c r="C52" s="113"/>
      <c r="D52" s="26" t="s">
        <v>271</v>
      </c>
      <c r="E52" s="24"/>
      <c r="F52" s="25">
        <f>IF(D52="relevant",10,0)</f>
        <v>10</v>
      </c>
      <c r="G52" s="710"/>
      <c r="H52" s="707"/>
      <c r="I52" s="119"/>
    </row>
    <row r="53" spans="1:9" ht="27">
      <c r="A53" s="21" t="s">
        <v>505</v>
      </c>
      <c r="B53" s="108" t="s">
        <v>506</v>
      </c>
      <c r="C53" s="113"/>
      <c r="D53" s="26" t="s">
        <v>271</v>
      </c>
      <c r="E53" s="24"/>
      <c r="F53" s="25">
        <f>IF(D53="relevant",7.5,0)</f>
        <v>7.5</v>
      </c>
      <c r="G53" s="710"/>
      <c r="H53" s="707"/>
      <c r="I53" s="119"/>
    </row>
    <row r="54" spans="1:9" ht="15">
      <c r="A54" s="21" t="s">
        <v>507</v>
      </c>
      <c r="B54" s="108" t="s">
        <v>508</v>
      </c>
      <c r="C54" s="113"/>
      <c r="D54" s="26" t="s">
        <v>271</v>
      </c>
      <c r="E54" s="24"/>
      <c r="F54" s="25">
        <f>IF(D54="relevant",7.5,0)</f>
        <v>7.5</v>
      </c>
      <c r="G54" s="710"/>
      <c r="H54" s="707"/>
      <c r="I54" s="119"/>
    </row>
    <row r="55" spans="1:9" ht="15">
      <c r="A55" s="21" t="s">
        <v>509</v>
      </c>
      <c r="B55" s="108" t="s">
        <v>510</v>
      </c>
      <c r="C55" s="113"/>
      <c r="D55" s="26" t="s">
        <v>271</v>
      </c>
      <c r="E55" s="24"/>
      <c r="F55" s="110">
        <f>IF(D55="relevant",10,0)</f>
        <v>10</v>
      </c>
      <c r="G55" s="710"/>
      <c r="H55" s="707"/>
      <c r="I55" s="119"/>
    </row>
    <row r="56" spans="1:9" ht="15">
      <c r="A56" s="21" t="s">
        <v>511</v>
      </c>
      <c r="B56" s="108" t="s">
        <v>512</v>
      </c>
      <c r="C56" s="113"/>
      <c r="D56" s="26" t="s">
        <v>271</v>
      </c>
      <c r="E56" s="24"/>
      <c r="F56" s="25">
        <f>IF(D56="relevant",15,0)</f>
        <v>15</v>
      </c>
      <c r="G56" s="710"/>
      <c r="H56" s="707"/>
      <c r="I56" s="119"/>
    </row>
    <row r="57" spans="1:9" ht="15">
      <c r="A57" s="17" t="s">
        <v>412</v>
      </c>
      <c r="B57" s="18" t="s">
        <v>422</v>
      </c>
      <c r="C57" s="18"/>
      <c r="D57" s="19"/>
      <c r="E57" s="20">
        <f>SUM(E58:E60)</f>
        <v>0</v>
      </c>
      <c r="F57" s="20">
        <f>SUM(F58:F60)</f>
        <v>100</v>
      </c>
      <c r="G57" s="709">
        <f>E57/F57*100</f>
        <v>0</v>
      </c>
      <c r="H57" s="706">
        <v>0.15</v>
      </c>
      <c r="I57" s="119"/>
    </row>
    <row r="58" spans="1:9" ht="15">
      <c r="A58" s="21" t="s">
        <v>391</v>
      </c>
      <c r="B58" s="108" t="s">
        <v>513</v>
      </c>
      <c r="C58" s="113"/>
      <c r="D58" s="26" t="s">
        <v>271</v>
      </c>
      <c r="E58" s="24"/>
      <c r="F58" s="25">
        <f>IF(D58="relevant",35,0)</f>
        <v>35</v>
      </c>
      <c r="G58" s="710"/>
      <c r="H58" s="707"/>
      <c r="I58" s="119"/>
    </row>
    <row r="59" spans="1:9" ht="15">
      <c r="A59" s="21" t="s">
        <v>393</v>
      </c>
      <c r="B59" s="108" t="s">
        <v>454</v>
      </c>
      <c r="C59" s="113"/>
      <c r="D59" s="26" t="s">
        <v>271</v>
      </c>
      <c r="E59" s="24"/>
      <c r="F59" s="25">
        <f>IF(D59="relevant",35,0)</f>
        <v>35</v>
      </c>
      <c r="G59" s="710"/>
      <c r="H59" s="707"/>
      <c r="I59" s="119"/>
    </row>
    <row r="60" spans="1:9" ht="15">
      <c r="A60" s="27" t="s">
        <v>395</v>
      </c>
      <c r="B60" s="109" t="s">
        <v>514</v>
      </c>
      <c r="C60" s="114"/>
      <c r="D60" s="102" t="s">
        <v>271</v>
      </c>
      <c r="E60" s="30"/>
      <c r="F60" s="31">
        <f>IF(D60="relevant",30,0)</f>
        <v>30</v>
      </c>
      <c r="G60" s="711"/>
      <c r="H60" s="708"/>
      <c r="I60" s="119"/>
    </row>
    <row r="61" spans="1:9" ht="15">
      <c r="A61" s="17" t="s">
        <v>414</v>
      </c>
      <c r="B61" s="18" t="s">
        <v>515</v>
      </c>
      <c r="C61" s="18"/>
      <c r="D61" s="19"/>
      <c r="E61" s="20">
        <f>SUM(E62:E67)</f>
        <v>0</v>
      </c>
      <c r="F61" s="20">
        <f>SUM(F62:F67)</f>
        <v>100</v>
      </c>
      <c r="G61" s="709">
        <f>E61/F61*100</f>
        <v>0</v>
      </c>
      <c r="H61" s="706">
        <v>0.15</v>
      </c>
      <c r="I61" s="119"/>
    </row>
    <row r="62" spans="1:9" ht="15">
      <c r="A62" s="21" t="s">
        <v>397</v>
      </c>
      <c r="B62" s="108" t="s">
        <v>516</v>
      </c>
      <c r="C62" s="113"/>
      <c r="D62" s="26" t="s">
        <v>271</v>
      </c>
      <c r="E62" s="24"/>
      <c r="F62" s="25">
        <f>IF(D62="relevant",30,0)</f>
        <v>30</v>
      </c>
      <c r="G62" s="710"/>
      <c r="H62" s="707"/>
      <c r="I62" s="119"/>
    </row>
    <row r="63" spans="1:9" ht="15">
      <c r="A63" s="21" t="s">
        <v>399</v>
      </c>
      <c r="B63" s="108" t="s">
        <v>517</v>
      </c>
      <c r="C63" s="113"/>
      <c r="D63" s="26" t="s">
        <v>271</v>
      </c>
      <c r="E63" s="24"/>
      <c r="F63" s="25">
        <f>IF(D63="relevant",30,0)</f>
        <v>30</v>
      </c>
      <c r="G63" s="710"/>
      <c r="H63" s="707"/>
      <c r="I63" s="119"/>
    </row>
    <row r="64" spans="1:9" ht="15">
      <c r="A64" s="21" t="s">
        <v>518</v>
      </c>
      <c r="B64" s="108" t="s">
        <v>519</v>
      </c>
      <c r="C64" s="113"/>
      <c r="D64" s="26" t="s">
        <v>271</v>
      </c>
      <c r="E64" s="24"/>
      <c r="F64" s="25">
        <f>IF(D64="relevant",8,0)</f>
        <v>8</v>
      </c>
      <c r="G64" s="710"/>
      <c r="H64" s="707"/>
      <c r="I64" s="119"/>
    </row>
    <row r="65" spans="1:9" ht="15">
      <c r="A65" s="21" t="s">
        <v>520</v>
      </c>
      <c r="B65" s="108" t="s">
        <v>521</v>
      </c>
      <c r="C65" s="113"/>
      <c r="D65" s="26" t="s">
        <v>271</v>
      </c>
      <c r="E65" s="24"/>
      <c r="F65" s="25">
        <f>IF(D65="relevant",12,0)</f>
        <v>12</v>
      </c>
      <c r="G65" s="710"/>
      <c r="H65" s="707"/>
      <c r="I65" s="119"/>
    </row>
    <row r="66" spans="1:9" ht="15">
      <c r="A66" s="21" t="s">
        <v>522</v>
      </c>
      <c r="B66" s="108" t="s">
        <v>523</v>
      </c>
      <c r="C66" s="113"/>
      <c r="D66" s="26" t="s">
        <v>271</v>
      </c>
      <c r="E66" s="24"/>
      <c r="F66" s="25">
        <f>IF(D66="relevant",10,0)</f>
        <v>10</v>
      </c>
      <c r="G66" s="710"/>
      <c r="H66" s="707"/>
      <c r="I66" s="119"/>
    </row>
    <row r="67" spans="1:9" ht="15">
      <c r="A67" s="27" t="s">
        <v>524</v>
      </c>
      <c r="B67" s="109" t="s">
        <v>525</v>
      </c>
      <c r="C67" s="114"/>
      <c r="D67" s="102" t="s">
        <v>271</v>
      </c>
      <c r="E67" s="30"/>
      <c r="F67" s="31">
        <f>IF(D67="relevant",10,0)</f>
        <v>10</v>
      </c>
      <c r="G67" s="711"/>
      <c r="H67" s="708"/>
      <c r="I67" s="120"/>
    </row>
    <row r="220" spans="1:9" s="3" customFormat="1" ht="13.5">
      <c r="A220" s="33"/>
      <c r="B220" s="32" t="s">
        <v>265</v>
      </c>
      <c r="C220" s="32"/>
      <c r="E220" s="4"/>
      <c r="F220" s="4"/>
      <c r="G220" s="103"/>
      <c r="H220" s="104"/>
      <c r="I220" s="5"/>
    </row>
    <row r="221" spans="1:9" s="3" customFormat="1" ht="13.5">
      <c r="A221" s="33"/>
      <c r="B221" s="2" t="s">
        <v>271</v>
      </c>
      <c r="C221" s="2"/>
      <c r="E221" s="4"/>
      <c r="F221" s="4"/>
      <c r="G221" s="103"/>
      <c r="H221" s="104"/>
      <c r="I221" s="5"/>
    </row>
    <row r="222" spans="1:9" s="3" customFormat="1" ht="13.5">
      <c r="A222" s="33"/>
      <c r="B222" s="2" t="s">
        <v>298</v>
      </c>
      <c r="C222" s="2"/>
      <c r="E222" s="4"/>
      <c r="F222" s="4"/>
      <c r="G222" s="103"/>
      <c r="H222" s="104"/>
      <c r="I222" s="5"/>
    </row>
  </sheetData>
  <sheetProtection/>
  <mergeCells count="12">
    <mergeCell ref="H57:H60"/>
    <mergeCell ref="G61:G67"/>
    <mergeCell ref="H61:H67"/>
    <mergeCell ref="G12:G20"/>
    <mergeCell ref="H12:H20"/>
    <mergeCell ref="G21:G28"/>
    <mergeCell ref="H21:H28"/>
    <mergeCell ref="G29:G46"/>
    <mergeCell ref="H29:H46"/>
    <mergeCell ref="G47:G56"/>
    <mergeCell ref="H47:H56"/>
    <mergeCell ref="G57:G60"/>
  </mergeCells>
  <dataValidations count="1">
    <dataValidation type="list" allowBlank="1" showInputMessage="1" showErrorMessage="1" sqref="D58:D60 D36:D46 D22:D28 D13:D20 D48:D56 D62:D67">
      <formula1>$B$221:$B$222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A3"/>
  <sheetViews>
    <sheetView zoomScalePageLayoutView="0" workbookViewId="0" topLeftCell="A1">
      <selection activeCell="A4" sqref="A4"/>
    </sheetView>
  </sheetViews>
  <sheetFormatPr defaultColWidth="11.421875" defaultRowHeight="15"/>
  <sheetData>
    <row r="2" ht="15">
      <c r="A2" t="s">
        <v>252</v>
      </c>
    </row>
    <row r="3" ht="15">
      <c r="A3" t="s">
        <v>255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Z</dc:creator>
  <cp:keywords/>
  <dc:description/>
  <cp:lastModifiedBy>Geue, Yvonne</cp:lastModifiedBy>
  <cp:lastPrinted>2014-05-07T08:11:23Z</cp:lastPrinted>
  <dcterms:created xsi:type="dcterms:W3CDTF">2009-09-07T07:46:54Z</dcterms:created>
  <dcterms:modified xsi:type="dcterms:W3CDTF">2014-05-13T11:56:31Z</dcterms:modified>
  <cp:category/>
  <cp:version/>
  <cp:contentType/>
  <cp:contentStatus/>
</cp:coreProperties>
</file>